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santos.sharepoint.com/sites/CFO-InvestorRelations/Shared Documents/Results_Quarterly/2025_Q4/"/>
    </mc:Choice>
  </mc:AlternateContent>
  <xr:revisionPtr revIDLastSave="2004" documentId="8_{177AA9C0-B8B0-4F53-A9C8-C670016A210F}" xr6:coauthVersionLast="47" xr6:coauthVersionMax="47" xr10:uidLastSave="{8A610107-777B-40AF-9C38-987259DADF28}"/>
  <bookViews>
    <workbookView xWindow="2730" yWindow="2730" windowWidth="21600" windowHeight="11385" tabRatio="807" firstSheet="5" activeTab="10" xr2:uid="{00000000-000D-0000-FFFF-FFFF00000000}"/>
  </bookViews>
  <sheets>
    <sheet name="Sales volumes &amp; revenue" sheetId="1" r:id="rId1"/>
    <sheet name="Average realised prices" sheetId="4" r:id="rId2"/>
    <sheet name="Production by asset" sheetId="14" r:id="rId3"/>
    <sheet name="Production by product" sheetId="3" r:id="rId4"/>
    <sheet name="Western Australia" sheetId="9" r:id="rId5"/>
    <sheet name="Cooper Basin" sheetId="5" r:id="rId6"/>
    <sheet name="Queensland &amp; NSW" sheetId="6" r:id="rId7"/>
    <sheet name="PNG" sheetId="7" r:id="rId8"/>
    <sheet name="Northern Aust &amp; Timor-Leste" sheetId="8" r:id="rId9"/>
    <sheet name="Corp, expl &amp; eliminations" sheetId="11" r:id="rId10"/>
    <sheet name="Capital expenditure" sheetId="12" r:id="rId11"/>
    <sheet name="Conversion factors" sheetId="13" r:id="rId12"/>
  </sheets>
  <definedNames>
    <definedName name="_Hlk132097082" localSheetId="1">'Average realised prices'!$A$16</definedName>
    <definedName name="_xlnm.Print_Area" localSheetId="1">'Average realised prices'!$A$1:$G$20</definedName>
    <definedName name="_xlnm.Print_Area" localSheetId="10">'Capital expenditure'!$A$1:$G$22</definedName>
    <definedName name="_xlnm.Print_Area" localSheetId="11">'Conversion factors'!$A$1:$G$15</definedName>
    <definedName name="_xlnm.Print_Area" localSheetId="5">'Cooper Basin'!$A$1:$G$27</definedName>
    <definedName name="_xlnm.Print_Area" localSheetId="9">'Corp, expl &amp; eliminations'!$A$1:$G$13</definedName>
    <definedName name="_xlnm.Print_Area" localSheetId="8">'Northern Aust &amp; Timor-Leste'!$A$1:$H$39</definedName>
    <definedName name="_xlnm.Print_Area" localSheetId="7">PNG!$A$1:$H$35</definedName>
    <definedName name="_xlnm.Print_Area" localSheetId="2">'Production by asset'!$A$1:$G$18</definedName>
    <definedName name="_xlnm.Print_Area" localSheetId="3">'Production by product'!$A$1:$G$15</definedName>
    <definedName name="_xlnm.Print_Area" localSheetId="6">'Queensland &amp; NSW'!$A$1:$H$38</definedName>
    <definedName name="_xlnm.Print_Area" localSheetId="0">'Sales volumes &amp; revenue'!$A$1:$I$35</definedName>
    <definedName name="_xlnm.Print_Area" localSheetId="4">'Western Australia'!$A$1:$G$18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8" i="1" l="1"/>
  <c r="AV27" i="1"/>
  <c r="AU28" i="1"/>
  <c r="AU27" i="1"/>
  <c r="AT28" i="1"/>
  <c r="AT27" i="1"/>
  <c r="AS28" i="1"/>
  <c r="AS27" i="1"/>
  <c r="AR28" i="1"/>
  <c r="AR27" i="1"/>
  <c r="AV13" i="1"/>
  <c r="AV12" i="1"/>
  <c r="AU13" i="1"/>
  <c r="AU12" i="1"/>
  <c r="AT13" i="1"/>
  <c r="AT12" i="1"/>
  <c r="AS13" i="1"/>
  <c r="AS12" i="1"/>
  <c r="AR13" i="1"/>
  <c r="AR12" i="1"/>
  <c r="AS30" i="1"/>
  <c r="AS29" i="1"/>
  <c r="AS14" i="1"/>
  <c r="BA28" i="1"/>
  <c r="BA27" i="1"/>
  <c r="AZ28" i="1"/>
  <c r="AZ27" i="1"/>
  <c r="AY28" i="1"/>
  <c r="AY27" i="1"/>
  <c r="AX28" i="1"/>
  <c r="AX27" i="1"/>
  <c r="AW28" i="1"/>
  <c r="AW27" i="1"/>
  <c r="BA13" i="1"/>
  <c r="BA12" i="1"/>
  <c r="AZ13" i="1"/>
  <c r="AZ12" i="1"/>
  <c r="AY13" i="1"/>
  <c r="AY12" i="1"/>
  <c r="AX13" i="1"/>
  <c r="AX12" i="1"/>
  <c r="AW13" i="1"/>
  <c r="AW12" i="1"/>
  <c r="BF28" i="1"/>
  <c r="BF27" i="1"/>
  <c r="BF13" i="1"/>
  <c r="BF12" i="1"/>
  <c r="AQ28" i="1"/>
  <c r="AQ27" i="1"/>
  <c r="AQ13" i="1"/>
  <c r="AQ12" i="1"/>
  <c r="AP28" i="1"/>
  <c r="AP27" i="1"/>
  <c r="AO28" i="1"/>
  <c r="AO27" i="1"/>
  <c r="AN28" i="1"/>
  <c r="AN27" i="1"/>
  <c r="AM28" i="1"/>
  <c r="AM27" i="1"/>
  <c r="AP13" i="1"/>
  <c r="AP12" i="1"/>
  <c r="AO13" i="1"/>
  <c r="AO12" i="1"/>
  <c r="AN13" i="1"/>
  <c r="AN12" i="1"/>
  <c r="AM13" i="1"/>
  <c r="AM12" i="1"/>
</calcChain>
</file>

<file path=xl/sharedStrings.xml><?xml version="1.0" encoding="utf-8"?>
<sst xmlns="http://schemas.openxmlformats.org/spreadsheetml/2006/main" count="1717" uniqueCount="251">
  <si>
    <t>Fourth Quarter Report Data Tables for period ending 31 December 2025</t>
  </si>
  <si>
    <t>Historical Data Tables for period between 1 January 2016 and 31 December 2025</t>
  </si>
  <si>
    <t>Sales volumes</t>
  </si>
  <si>
    <t>Sales volumes (Santos share)</t>
  </si>
  <si>
    <t>Product</t>
  </si>
  <si>
    <t>Unit</t>
  </si>
  <si>
    <t>Q4 2025</t>
  </si>
  <si>
    <t>Q3 2025</t>
  </si>
  <si>
    <t>Q4 2024</t>
  </si>
  <si>
    <t xml:space="preserve">2025 YTD </t>
  </si>
  <si>
    <t xml:space="preserve">2024 YTD </t>
  </si>
  <si>
    <t>Q1 2016</t>
  </si>
  <si>
    <t>Q2 2016</t>
  </si>
  <si>
    <t>Q3 2016</t>
  </si>
  <si>
    <t>Q4 2016</t>
  </si>
  <si>
    <t>Total 2016</t>
  </si>
  <si>
    <t>Q1 2017</t>
  </si>
  <si>
    <t>Q2 2017</t>
  </si>
  <si>
    <t>Q3 2017</t>
  </si>
  <si>
    <t>Q4 2017</t>
  </si>
  <si>
    <t>Total 2017</t>
  </si>
  <si>
    <t>Q1 2018</t>
  </si>
  <si>
    <t>Q2 2018</t>
  </si>
  <si>
    <t>Q3 2018</t>
  </si>
  <si>
    <t>Q4 2018</t>
  </si>
  <si>
    <t>Total 2018</t>
  </si>
  <si>
    <t>Q1 2019</t>
  </si>
  <si>
    <t>Q2 2019</t>
  </si>
  <si>
    <t>Q3 2019</t>
  </si>
  <si>
    <t>Q4 2019</t>
  </si>
  <si>
    <t>Total 2019</t>
  </si>
  <si>
    <t>Q1 2020</t>
  </si>
  <si>
    <t>Q2 2020</t>
  </si>
  <si>
    <t>Q3 2020</t>
  </si>
  <si>
    <t>Q4 2020</t>
  </si>
  <si>
    <t>Total 2020</t>
  </si>
  <si>
    <t>Q1 2021</t>
  </si>
  <si>
    <t>Q2 2021</t>
  </si>
  <si>
    <t>Q3 2021</t>
  </si>
  <si>
    <r>
      <t>Q4 2021</t>
    </r>
    <r>
      <rPr>
        <b/>
        <vertAlign val="superscript"/>
        <sz val="8"/>
        <color rgb="FF000082"/>
        <rFont val="Arial"/>
        <family val="2"/>
      </rPr>
      <t>1</t>
    </r>
  </si>
  <si>
    <t>Total 2021</t>
  </si>
  <si>
    <r>
      <t>Q1 2022</t>
    </r>
    <r>
      <rPr>
        <b/>
        <vertAlign val="superscript"/>
        <sz val="8"/>
        <color rgb="FF000082"/>
        <rFont val="Arial"/>
        <family val="2"/>
      </rPr>
      <t>2</t>
    </r>
  </si>
  <si>
    <t>Q2 2022</t>
  </si>
  <si>
    <t>Q3 2022</t>
  </si>
  <si>
    <t>Q4 2022</t>
  </si>
  <si>
    <t>Total 2022</t>
  </si>
  <si>
    <t>Q1 2023</t>
  </si>
  <si>
    <t>Q2 2023</t>
  </si>
  <si>
    <t>Q3 2023</t>
  </si>
  <si>
    <t>Q4 2023</t>
  </si>
  <si>
    <t>Total 2023</t>
  </si>
  <si>
    <t>Q1 2024</t>
  </si>
  <si>
    <t>Q2 2024</t>
  </si>
  <si>
    <t>Q3 2024</t>
  </si>
  <si>
    <t>Q1 2025</t>
  </si>
  <si>
    <t>Q2 2025</t>
  </si>
  <si>
    <t>LNG</t>
  </si>
  <si>
    <t>000 t</t>
  </si>
  <si>
    <t>Sales gas and ethane</t>
  </si>
  <si>
    <t>PJ</t>
  </si>
  <si>
    <t>Crude oil</t>
  </si>
  <si>
    <t>000 bbls</t>
  </si>
  <si>
    <t>Condensate</t>
  </si>
  <si>
    <t>LPG</t>
  </si>
  <si>
    <t>Sales</t>
  </si>
  <si>
    <t> </t>
  </si>
  <si>
    <t xml:space="preserve">  </t>
  </si>
  <si>
    <t>Own product</t>
  </si>
  <si>
    <t>mmboe</t>
  </si>
  <si>
    <t>Third party</t>
  </si>
  <si>
    <t>Total sales volume</t>
  </si>
  <si>
    <r>
      <rPr>
        <vertAlign val="superscript"/>
        <sz val="7"/>
        <color rgb="FF000082"/>
        <rFont val="Arial"/>
        <family val="2"/>
      </rPr>
      <t>1</t>
    </r>
    <r>
      <rPr>
        <sz val="7"/>
        <color rgb="FF000082"/>
        <rFont val="Arial"/>
        <family val="2"/>
      </rPr>
      <t xml:space="preserve"> Santos share including Oil Search from 11 December 2021.</t>
    </r>
  </si>
  <si>
    <r>
      <rPr>
        <vertAlign val="superscript"/>
        <sz val="7"/>
        <color rgb="FF000082"/>
        <rFont val="Arial"/>
        <family val="2"/>
      </rPr>
      <t>2</t>
    </r>
    <r>
      <rPr>
        <sz val="7"/>
        <color rgb="FF000082"/>
        <rFont val="Arial"/>
        <family val="2"/>
      </rPr>
      <t xml:space="preserve"> Santos share including Oil Search for full quarter.</t>
    </r>
  </si>
  <si>
    <t xml:space="preserve">Sales revenues </t>
  </si>
  <si>
    <t>Sales revenues (Santos share)</t>
  </si>
  <si>
    <t>US$million</t>
  </si>
  <si>
    <t xml:space="preserve">              </t>
  </si>
  <si>
    <t xml:space="preserve">   </t>
  </si>
  <si>
    <t>Total sales revenue</t>
  </si>
  <si>
    <t>Third party product purchases</t>
  </si>
  <si>
    <t xml:space="preserve">Average realised prices </t>
  </si>
  <si>
    <t>Average realised prices</t>
  </si>
  <si>
    <t>Total 2024</t>
  </si>
  <si>
    <t>Total 2025</t>
  </si>
  <si>
    <t>LNG price</t>
  </si>
  <si>
    <t>US$/mmBtu</t>
  </si>
  <si>
    <r>
      <t xml:space="preserve">  Oil indexed</t>
    </r>
    <r>
      <rPr>
        <i/>
        <vertAlign val="superscript"/>
        <sz val="8"/>
        <color rgb="FF000082"/>
        <rFont val="Arial"/>
        <family val="2"/>
      </rPr>
      <t>1</t>
    </r>
    <r>
      <rPr>
        <i/>
        <sz val="8"/>
        <color rgb="FF000082"/>
        <rFont val="Arial"/>
        <family val="2"/>
      </rPr>
      <t xml:space="preserve"> </t>
    </r>
  </si>
  <si>
    <r>
      <t xml:space="preserve">  JKM indexed</t>
    </r>
    <r>
      <rPr>
        <i/>
        <vertAlign val="superscript"/>
        <sz val="8"/>
        <color rgb="FF000082"/>
        <rFont val="Arial"/>
        <family val="2"/>
      </rPr>
      <t>1</t>
    </r>
    <r>
      <rPr>
        <i/>
        <sz val="8"/>
        <color rgb="FF000082"/>
        <rFont val="Arial"/>
        <family val="2"/>
      </rPr>
      <t xml:space="preserve"> </t>
    </r>
  </si>
  <si>
    <t>Domestic gas price</t>
  </si>
  <si>
    <t>US$/GJ</t>
  </si>
  <si>
    <r>
      <t>East coast domestic</t>
    </r>
    <r>
      <rPr>
        <i/>
        <vertAlign val="superscript"/>
        <sz val="8"/>
        <color rgb="FF000082"/>
        <rFont val="Arial"/>
        <family val="2"/>
      </rPr>
      <t>2</t>
    </r>
    <r>
      <rPr>
        <i/>
        <sz val="8"/>
        <color rgb="FF000082"/>
        <rFont val="Arial"/>
        <family val="2"/>
      </rPr>
      <t xml:space="preserve"> </t>
    </r>
  </si>
  <si>
    <t xml:space="preserve">East coast domestic </t>
  </si>
  <si>
    <t xml:space="preserve">West coast domestic </t>
  </si>
  <si>
    <t>Oil price</t>
  </si>
  <si>
    <t>US$/bbl</t>
  </si>
  <si>
    <t>Condensate price</t>
  </si>
  <si>
    <t>LPG price</t>
  </si>
  <si>
    <t>US$/t</t>
  </si>
  <si>
    <r>
      <rPr>
        <vertAlign val="superscript"/>
        <sz val="7"/>
        <color rgb="FF000082"/>
        <rFont val="Arial"/>
        <family val="2"/>
      </rPr>
      <t>1</t>
    </r>
    <r>
      <rPr>
        <sz val="7"/>
        <color rgb="FF000082"/>
        <rFont val="Arial"/>
        <family val="2"/>
      </rPr>
      <t xml:space="preserve"> Including Oil Search from 11 December 2021.</t>
    </r>
  </si>
  <si>
    <r>
      <t xml:space="preserve">1 </t>
    </r>
    <r>
      <rPr>
        <sz val="7"/>
        <color rgb="FF000082"/>
        <rFont val="Arial"/>
        <family val="2"/>
      </rPr>
      <t>A combination of DES and FOB shipping in contracts</t>
    </r>
  </si>
  <si>
    <t xml:space="preserve">2 Q4 2024 US$6.23/GJ for Santos equity volumes and US$6.89/GJ for Third-party volumes. 
</t>
  </si>
  <si>
    <t xml:space="preserve">               Data not released</t>
  </si>
  <si>
    <t xml:space="preserve">Production by asset </t>
  </si>
  <si>
    <t>Production by asset (Santos share)</t>
  </si>
  <si>
    <t>Asset</t>
  </si>
  <si>
    <r>
      <t xml:space="preserve">Q1 2017 </t>
    </r>
    <r>
      <rPr>
        <b/>
        <vertAlign val="superscript"/>
        <sz val="8"/>
        <color rgb="FF000082"/>
        <rFont val="Arial"/>
        <family val="2"/>
      </rPr>
      <t>1, 2</t>
    </r>
  </si>
  <si>
    <r>
      <t>Q4 2018</t>
    </r>
    <r>
      <rPr>
        <b/>
        <vertAlign val="superscript"/>
        <sz val="8"/>
        <color rgb="FF000082"/>
        <rFont val="Arial"/>
        <family val="2"/>
      </rPr>
      <t>3</t>
    </r>
  </si>
  <si>
    <r>
      <t>Q4 2021</t>
    </r>
    <r>
      <rPr>
        <b/>
        <vertAlign val="superscript"/>
        <sz val="8"/>
        <color rgb="FF000082"/>
        <rFont val="Arial"/>
        <family val="2"/>
      </rPr>
      <t>4</t>
    </r>
  </si>
  <si>
    <r>
      <t>Q1 2022</t>
    </r>
    <r>
      <rPr>
        <b/>
        <vertAlign val="superscript"/>
        <sz val="8"/>
        <color rgb="FF000082"/>
        <rFont val="Arial"/>
        <family val="2"/>
      </rPr>
      <t>5</t>
    </r>
  </si>
  <si>
    <t>Western Australia</t>
  </si>
  <si>
    <r>
      <t>Western Australia</t>
    </r>
    <r>
      <rPr>
        <vertAlign val="superscript"/>
        <sz val="8"/>
        <color rgb="FF000082"/>
        <rFont val="Arial"/>
        <family val="2"/>
      </rPr>
      <t>1, 3</t>
    </r>
  </si>
  <si>
    <t>Cooper Basin</t>
  </si>
  <si>
    <t>Queensland &amp; NSW</t>
  </si>
  <si>
    <r>
      <t>Queensland &amp; NSW</t>
    </r>
    <r>
      <rPr>
        <vertAlign val="superscript"/>
        <sz val="8"/>
        <color rgb="FF000082"/>
        <rFont val="Arial"/>
        <family val="2"/>
      </rPr>
      <t>2</t>
    </r>
  </si>
  <si>
    <t>PNG</t>
  </si>
  <si>
    <r>
      <t>PNG</t>
    </r>
    <r>
      <rPr>
        <vertAlign val="superscript"/>
        <sz val="8"/>
        <color rgb="FF000082"/>
        <rFont val="Arial"/>
        <family val="2"/>
      </rPr>
      <t>4</t>
    </r>
  </si>
  <si>
    <t>Northern Australia &amp; Timor-Leste</t>
  </si>
  <si>
    <t>-</t>
  </si>
  <si>
    <t>Total production</t>
  </si>
  <si>
    <t>Other</t>
  </si>
  <si>
    <r>
      <rPr>
        <vertAlign val="superscript"/>
        <sz val="7"/>
        <color rgb="FF000082"/>
        <rFont val="Arial"/>
        <family val="2"/>
      </rPr>
      <t xml:space="preserve">1 </t>
    </r>
    <r>
      <rPr>
        <sz val="7"/>
        <color rgb="FF000082"/>
        <rFont val="Arial"/>
        <family val="2"/>
      </rPr>
      <t>Western Australia includes WA Oil (Mutineer-Exeter/Fletcher Finucane and Barrow Island) from Q1 2017 onwards. WA Oil was previously reported as part of ‘Other’ assets.</t>
    </r>
  </si>
  <si>
    <r>
      <rPr>
        <vertAlign val="superscript"/>
        <sz val="7"/>
        <color rgb="FF000082"/>
        <rFont val="Arial"/>
        <family val="2"/>
      </rPr>
      <t>2</t>
    </r>
    <r>
      <rPr>
        <sz val="7"/>
        <color rgb="FF000082"/>
        <rFont val="Arial"/>
        <family val="2"/>
      </rPr>
      <t xml:space="preserve"> New South Wales entered the core portfolio on 1 January 2018 with comparatives restated from Q1 2017. NSW was previously reported as part of ‘Other’ assets.</t>
    </r>
  </si>
  <si>
    <r>
      <rPr>
        <vertAlign val="superscript"/>
        <sz val="7"/>
        <color rgb="FF000082"/>
        <rFont val="Arial"/>
        <family val="2"/>
      </rPr>
      <t>3</t>
    </r>
    <r>
      <rPr>
        <sz val="7"/>
        <color rgb="FF000082"/>
        <rFont val="Arial"/>
        <family val="2"/>
      </rPr>
      <t xml:space="preserve"> Includes Quadrant Energy acquisition from 27 November 2018.</t>
    </r>
  </si>
  <si>
    <r>
      <rPr>
        <vertAlign val="superscript"/>
        <sz val="7"/>
        <color rgb="FF000082"/>
        <rFont val="Arial"/>
        <family val="2"/>
      </rPr>
      <t>4</t>
    </r>
    <r>
      <rPr>
        <sz val="7"/>
        <color rgb="FF000082"/>
        <rFont val="Arial"/>
        <family val="2"/>
      </rPr>
      <t xml:space="preserve"> Santos share including Oil Search from 11 December 2021.</t>
    </r>
  </si>
  <si>
    <r>
      <rPr>
        <vertAlign val="superscript"/>
        <sz val="7"/>
        <color rgb="FF000082"/>
        <rFont val="Arial"/>
        <family val="2"/>
      </rPr>
      <t>5</t>
    </r>
    <r>
      <rPr>
        <sz val="7"/>
        <color rgb="FF000082"/>
        <rFont val="Arial"/>
        <family val="2"/>
      </rPr>
      <t xml:space="preserve"> Santos share including Oil Search for full quarter.</t>
    </r>
  </si>
  <si>
    <t xml:space="preserve">Production by product </t>
  </si>
  <si>
    <t>Production by product (Santos share)</t>
  </si>
  <si>
    <t>Sales gas to LNG plant</t>
  </si>
  <si>
    <t>Domestic sales gas &amp; ethane</t>
  </si>
  <si>
    <r>
      <rPr>
        <vertAlign val="superscript"/>
        <sz val="7"/>
        <color rgb="FF000082"/>
        <rFont val="Arial"/>
        <family val="2"/>
      </rPr>
      <t xml:space="preserve">1 </t>
    </r>
    <r>
      <rPr>
        <sz val="7"/>
        <color rgb="FF000082"/>
        <rFont val="Arial"/>
        <family val="2"/>
      </rPr>
      <t>Santos share including Oil Search from 11 December 2021.</t>
    </r>
  </si>
  <si>
    <t>Santos share</t>
  </si>
  <si>
    <t>Units</t>
  </si>
  <si>
    <r>
      <t>Q1 2017</t>
    </r>
    <r>
      <rPr>
        <b/>
        <vertAlign val="superscript"/>
        <sz val="8"/>
        <color rgb="FF000082"/>
        <rFont val="Arial"/>
        <family val="2"/>
      </rPr>
      <t xml:space="preserve"> 1</t>
    </r>
  </si>
  <si>
    <t xml:space="preserve">Q2 2017 </t>
  </si>
  <si>
    <r>
      <t>Q3 2017</t>
    </r>
    <r>
      <rPr>
        <b/>
        <vertAlign val="superscript"/>
        <sz val="8"/>
        <color rgb="FF000082"/>
        <rFont val="Arial"/>
        <family val="2"/>
      </rPr>
      <t xml:space="preserve"> </t>
    </r>
  </si>
  <si>
    <t xml:space="preserve">Q4 2017 </t>
  </si>
  <si>
    <t xml:space="preserve">Total 2017 </t>
  </si>
  <si>
    <r>
      <t xml:space="preserve">Q4 2018 </t>
    </r>
    <r>
      <rPr>
        <b/>
        <vertAlign val="superscript"/>
        <sz val="8"/>
        <color rgb="FF000082"/>
        <rFont val="Arial"/>
        <family val="2"/>
      </rPr>
      <t>2</t>
    </r>
  </si>
  <si>
    <t xml:space="preserve">Total 2018 </t>
  </si>
  <si>
    <t>Q4 2021</t>
  </si>
  <si>
    <t>Q1 2022</t>
  </si>
  <si>
    <t>Sales volume</t>
  </si>
  <si>
    <t>Sales gas</t>
  </si>
  <si>
    <r>
      <t xml:space="preserve">Crude oil </t>
    </r>
    <r>
      <rPr>
        <vertAlign val="superscript"/>
        <sz val="8"/>
        <color rgb="FF000082"/>
        <rFont val="Arial"/>
        <family val="2"/>
      </rPr>
      <t>1</t>
    </r>
  </si>
  <si>
    <t>$million</t>
  </si>
  <si>
    <t>Production</t>
  </si>
  <si>
    <t xml:space="preserve">Sales gas </t>
  </si>
  <si>
    <t>Capital expenditure - Upstream</t>
  </si>
  <si>
    <t>Capital expenditure</t>
  </si>
  <si>
    <t>Capital expenditure - Midstream</t>
  </si>
  <si>
    <r>
      <rPr>
        <vertAlign val="superscript"/>
        <sz val="7"/>
        <color rgb="FF000082"/>
        <rFont val="Arial"/>
        <family val="2"/>
      </rPr>
      <t>2</t>
    </r>
    <r>
      <rPr>
        <sz val="7"/>
        <color rgb="FF000082"/>
        <rFont val="Arial"/>
        <family val="2"/>
      </rPr>
      <t xml:space="preserve"> Includes Quadrant Energy acquisition from 27 November 2018.</t>
    </r>
  </si>
  <si>
    <r>
      <t>Q1 2017</t>
    </r>
    <r>
      <rPr>
        <b/>
        <vertAlign val="superscript"/>
        <sz val="8"/>
        <color rgb="FF000082"/>
        <rFont val="Arial"/>
        <family val="2"/>
      </rPr>
      <t xml:space="preserve"> </t>
    </r>
  </si>
  <si>
    <t xml:space="preserve">Q4 2018 </t>
  </si>
  <si>
    <r>
      <t>Sales gas and ethane</t>
    </r>
    <r>
      <rPr>
        <vertAlign val="superscript"/>
        <sz val="8"/>
        <color rgb="FF000082"/>
        <rFont val="Arial"/>
        <family val="2"/>
      </rPr>
      <t>1</t>
    </r>
  </si>
  <si>
    <r>
      <t>Condensate</t>
    </r>
    <r>
      <rPr>
        <vertAlign val="superscript"/>
        <sz val="8"/>
        <color rgb="FF000082"/>
        <rFont val="Arial"/>
        <family val="2"/>
      </rPr>
      <t>1</t>
    </r>
  </si>
  <si>
    <r>
      <t>LPG</t>
    </r>
    <r>
      <rPr>
        <vertAlign val="superscript"/>
        <sz val="8"/>
        <color rgb="FF000082"/>
        <rFont val="Arial"/>
        <family val="2"/>
      </rPr>
      <t>1</t>
    </r>
  </si>
  <si>
    <t>Total</t>
  </si>
  <si>
    <t>Injected CO2e</t>
  </si>
  <si>
    <t>ktCO2e</t>
  </si>
  <si>
    <t>1 Sales volumes include own product and Third-party volumes.</t>
  </si>
  <si>
    <t>1 Sales volumes include own product and Third- party volumes.</t>
  </si>
  <si>
    <r>
      <t xml:space="preserve">Q1 2017 </t>
    </r>
    <r>
      <rPr>
        <b/>
        <vertAlign val="superscript"/>
        <sz val="8"/>
        <color rgb="FF000082"/>
        <rFont val="Arial"/>
        <family val="2"/>
      </rPr>
      <t>2</t>
    </r>
  </si>
  <si>
    <t>GLNG Joint Venture</t>
  </si>
  <si>
    <t>Domestic contracts</t>
  </si>
  <si>
    <r>
      <t>Eastern Queensland (non-GLNG)</t>
    </r>
    <r>
      <rPr>
        <vertAlign val="superscript"/>
        <sz val="8"/>
        <color rgb="FF000082"/>
        <rFont val="Arial"/>
        <family val="2"/>
      </rPr>
      <t>1</t>
    </r>
  </si>
  <si>
    <r>
      <t>Total sales volume</t>
    </r>
    <r>
      <rPr>
        <b/>
        <vertAlign val="superscript"/>
        <sz val="8"/>
        <color rgb="FF000082"/>
        <rFont val="Arial"/>
        <family val="2"/>
      </rPr>
      <t>2</t>
    </r>
  </si>
  <si>
    <r>
      <t>Total sales revenue</t>
    </r>
    <r>
      <rPr>
        <b/>
        <vertAlign val="superscript"/>
        <sz val="8"/>
        <color rgb="FF000082"/>
        <rFont val="Arial"/>
        <family val="2"/>
      </rPr>
      <t>2</t>
    </r>
  </si>
  <si>
    <t xml:space="preserve">Production </t>
  </si>
  <si>
    <t>NSW</t>
  </si>
  <si>
    <r>
      <t>NSW</t>
    </r>
    <r>
      <rPr>
        <vertAlign val="superscript"/>
        <sz val="8"/>
        <color rgb="FF000082"/>
        <rFont val="Arial"/>
        <family val="2"/>
      </rPr>
      <t>2</t>
    </r>
  </si>
  <si>
    <r>
      <t>Total production</t>
    </r>
    <r>
      <rPr>
        <b/>
        <vertAlign val="superscript"/>
        <sz val="8"/>
        <color rgb="FF000082"/>
        <rFont val="Arial"/>
        <family val="2"/>
      </rPr>
      <t>2</t>
    </r>
  </si>
  <si>
    <r>
      <t xml:space="preserve">1 </t>
    </r>
    <r>
      <rPr>
        <sz val="7"/>
        <color rgb="FF000082"/>
        <rFont val="Arial"/>
        <family val="2"/>
      </rPr>
      <t>Combabula, Scotia (Santos legacy domestic volumes) Spring Gully, Denison.</t>
    </r>
  </si>
  <si>
    <r>
      <t>2</t>
    </r>
    <r>
      <rPr>
        <sz val="7"/>
        <color rgb="FF000082"/>
        <rFont val="Arial"/>
        <family val="2"/>
      </rPr>
      <t xml:space="preserve"> Total sales volume, sales revenue and production include sales gas from NSW assets.</t>
    </r>
  </si>
  <si>
    <r>
      <rPr>
        <vertAlign val="superscript"/>
        <sz val="7"/>
        <color rgb="FF000082"/>
        <rFont val="Arial"/>
        <family val="2"/>
      </rPr>
      <t xml:space="preserve">2 </t>
    </r>
    <r>
      <rPr>
        <sz val="7"/>
        <color rgb="FF000082"/>
        <rFont val="Arial"/>
        <family val="2"/>
      </rPr>
      <t>New South Wales entered the core portfolio on 1 January 2018 with comparatives restated from Q1 2017. NSW was previously reported as part of ‘Other’ assets.</t>
    </r>
  </si>
  <si>
    <t>GLNG operational data (gross)</t>
  </si>
  <si>
    <t xml:space="preserve">Q1 2018 </t>
  </si>
  <si>
    <t>2023 YTD</t>
  </si>
  <si>
    <t>2025 YTD</t>
  </si>
  <si>
    <r>
      <t>Sales gas to the domestic market</t>
    </r>
    <r>
      <rPr>
        <vertAlign val="superscript"/>
        <sz val="8"/>
        <color rgb="FF000082"/>
        <rFont val="Arial"/>
        <family val="2"/>
      </rPr>
      <t>1</t>
    </r>
  </si>
  <si>
    <t>Sales gas to the domestic market</t>
  </si>
  <si>
    <r>
      <t>LNG produced</t>
    </r>
    <r>
      <rPr>
        <vertAlign val="superscript"/>
        <sz val="8"/>
        <color rgb="FF000082"/>
        <rFont val="Arial"/>
        <family val="2"/>
      </rPr>
      <t>2</t>
    </r>
  </si>
  <si>
    <r>
      <t>LNG</t>
    </r>
    <r>
      <rPr>
        <vertAlign val="superscript"/>
        <sz val="8"/>
        <color rgb="FF000082"/>
        <rFont val="Arial"/>
        <family val="2"/>
      </rPr>
      <t>1</t>
    </r>
  </si>
  <si>
    <t>GLNG equity gas</t>
  </si>
  <si>
    <t>Santos portfolio gas</t>
  </si>
  <si>
    <t>Total sales gas to LNG plant</t>
  </si>
  <si>
    <t>LNG cargoes shipped</t>
  </si>
  <si>
    <t>Number</t>
  </si>
  <si>
    <r>
      <t xml:space="preserve">1 </t>
    </r>
    <r>
      <rPr>
        <sz val="7.5"/>
        <color rgb="FF000082"/>
        <rFont val="Arial"/>
        <family val="2"/>
      </rPr>
      <t>Includes APLNG equity share of Fairview, Arcadia and Roma East.</t>
    </r>
  </si>
  <si>
    <t>1 Includes LNG produced from GLNG equity gas, Santos portfolio gas and third-party quantities</t>
  </si>
  <si>
    <t>2 Includes LNG produced from GLNG equity gas, Santos portfolio gas and third-party quantities.</t>
  </si>
  <si>
    <t xml:space="preserve">                     Data not released</t>
  </si>
  <si>
    <t xml:space="preserve">PNG </t>
  </si>
  <si>
    <t>PNG LNG</t>
  </si>
  <si>
    <r>
      <t>PNG LNG</t>
    </r>
    <r>
      <rPr>
        <vertAlign val="superscript"/>
        <sz val="8"/>
        <color rgb="FF000082"/>
        <rFont val="Arial"/>
        <family val="2"/>
      </rPr>
      <t>1</t>
    </r>
  </si>
  <si>
    <r>
      <t>Sales gas to LNG plant</t>
    </r>
    <r>
      <rPr>
        <vertAlign val="superscript"/>
        <sz val="8"/>
        <color rgb="FF000082"/>
        <rFont val="Arial"/>
        <family val="2"/>
      </rPr>
      <t>1</t>
    </r>
  </si>
  <si>
    <r>
      <t>Sales gas to LNG plant</t>
    </r>
    <r>
      <rPr>
        <vertAlign val="superscript"/>
        <sz val="8"/>
        <color rgb="FF000082"/>
        <rFont val="Arial"/>
        <family val="2"/>
      </rPr>
      <t>2</t>
    </r>
  </si>
  <si>
    <r>
      <t xml:space="preserve">1 </t>
    </r>
    <r>
      <rPr>
        <sz val="7"/>
        <color rgb="FF000082"/>
        <rFont val="Arial"/>
        <family val="2"/>
      </rPr>
      <t xml:space="preserve">Includes SE Gobe. </t>
    </r>
  </si>
  <si>
    <t>PNG LNG operational data (gross)</t>
  </si>
  <si>
    <t xml:space="preserve">2023 YTD </t>
  </si>
  <si>
    <t>mt</t>
  </si>
  <si>
    <r>
      <t>Sales gas (SE Gobe)</t>
    </r>
    <r>
      <rPr>
        <vertAlign val="superscript"/>
        <sz val="8"/>
        <color rgb="FF000082"/>
        <rFont val="Arial"/>
        <family val="2"/>
      </rPr>
      <t>2</t>
    </r>
  </si>
  <si>
    <r>
      <t>LNG cargoes shipped</t>
    </r>
    <r>
      <rPr>
        <vertAlign val="superscript"/>
        <sz val="8"/>
        <color rgb="FF000082"/>
        <rFont val="Arial"/>
        <family val="2"/>
      </rPr>
      <t>3</t>
    </r>
  </si>
  <si>
    <t>1 Measured at the Kutubu entry point.</t>
  </si>
  <si>
    <r>
      <t xml:space="preserve">1 </t>
    </r>
    <r>
      <rPr>
        <sz val="7"/>
        <color rgb="FF000082"/>
        <rFont val="Arial"/>
        <family val="2"/>
      </rPr>
      <t>Measured at the Kutubu entry point.</t>
    </r>
  </si>
  <si>
    <t>2 Purchased by PNG LNG.</t>
  </si>
  <si>
    <r>
      <t>2</t>
    </r>
    <r>
      <rPr>
        <sz val="7"/>
        <color rgb="FF000082"/>
        <rFont val="Arial"/>
        <family val="2"/>
      </rPr>
      <t xml:space="preserve"> Purchased by PNG LNG. </t>
    </r>
  </si>
  <si>
    <t xml:space="preserve">3 	LNG cargoes shipped: Includes three equity cargos lifted by Santos lifting groups 
</t>
  </si>
  <si>
    <t>Northern Australia and Timor-Leste</t>
  </si>
  <si>
    <t xml:space="preserve">Q1 2020 </t>
  </si>
  <si>
    <r>
      <t xml:space="preserve">Q2 2020 </t>
    </r>
    <r>
      <rPr>
        <b/>
        <vertAlign val="superscript"/>
        <sz val="8"/>
        <color rgb="FF000082"/>
        <rFont val="Arial"/>
        <family val="2"/>
      </rPr>
      <t>1</t>
    </r>
  </si>
  <si>
    <t xml:space="preserve">Q3 2020 </t>
  </si>
  <si>
    <t xml:space="preserve">Q1 2021 </t>
  </si>
  <si>
    <r>
      <t xml:space="preserve">Q2 2021 </t>
    </r>
    <r>
      <rPr>
        <b/>
        <vertAlign val="superscript"/>
        <sz val="8"/>
        <color rgb="FF000082"/>
        <rFont val="Arial"/>
        <family val="2"/>
      </rPr>
      <t>2</t>
    </r>
  </si>
  <si>
    <t>Darwin LNG</t>
  </si>
  <si>
    <t>Bayu-Undan</t>
  </si>
  <si>
    <r>
      <rPr>
        <vertAlign val="superscript"/>
        <sz val="7"/>
        <color rgb="FF000082"/>
        <rFont val="Arial"/>
        <family val="2"/>
      </rPr>
      <t>1</t>
    </r>
    <r>
      <rPr>
        <sz val="7"/>
        <color rgb="FF000082"/>
        <rFont val="Arial"/>
        <family val="2"/>
      </rPr>
      <t xml:space="preserve"> Includes ConcoPhillips acquisition, Bayu-Undan/Darwin LNG at 68.4% interest (previously 11.5%) from 28 May 2020</t>
    </r>
  </si>
  <si>
    <t>Darwin LNG / Bayu-Undan operational data (gross)</t>
  </si>
  <si>
    <t xml:space="preserve"> -</t>
  </si>
  <si>
    <r>
      <rPr>
        <vertAlign val="superscript"/>
        <sz val="7"/>
        <color rgb="FF000082"/>
        <rFont val="Arial"/>
        <family val="2"/>
      </rPr>
      <t>1</t>
    </r>
    <r>
      <rPr>
        <sz val="7"/>
        <color rgb="FF000082"/>
        <rFont val="Arial"/>
        <family val="2"/>
      </rPr>
      <t xml:space="preserve"> Includes acquisition of ConocoPhillips' northern Australia and Timor-Leste assets from 28 May 2020 at 68.4% working interest.</t>
    </r>
  </si>
  <si>
    <r>
      <rPr>
        <vertAlign val="superscript"/>
        <sz val="7"/>
        <color rgb="FF000082"/>
        <rFont val="Arial"/>
        <family val="2"/>
      </rPr>
      <t>2</t>
    </r>
    <r>
      <rPr>
        <sz val="7"/>
        <color rgb="FF000082"/>
        <rFont val="Arial"/>
        <family val="2"/>
      </rPr>
      <t xml:space="preserve"> Santos working interest at 43.4% from 30 April 2021.</t>
    </r>
  </si>
  <si>
    <t>Corporate, exploration and eliminations (including Alaska)</t>
  </si>
  <si>
    <t>Corporate, exploration and eliminations</t>
  </si>
  <si>
    <t>(0.4)</t>
  </si>
  <si>
    <t xml:space="preserve">Capital expenditure </t>
  </si>
  <si>
    <r>
      <rPr>
        <vertAlign val="superscript"/>
        <sz val="7"/>
        <color rgb="FF000082"/>
        <rFont val="Arial"/>
        <family val="2"/>
      </rPr>
      <t>1</t>
    </r>
    <r>
      <rPr>
        <sz val="7"/>
        <color rgb="FF000082"/>
        <rFont val="Arial"/>
        <family val="2"/>
      </rPr>
      <t xml:space="preserve"> Includes Alaska from 11 December 2021.</t>
    </r>
  </si>
  <si>
    <t>Exploration</t>
  </si>
  <si>
    <t xml:space="preserve">Evaluation </t>
  </si>
  <si>
    <t>Development and other capex (including restoration)</t>
  </si>
  <si>
    <t>Capital expenditure excl capitalised interest</t>
  </si>
  <si>
    <t>Capitalised interest</t>
  </si>
  <si>
    <t>Total capital expenditure</t>
  </si>
  <si>
    <r>
      <t>Total capital expenditure</t>
    </r>
    <r>
      <rPr>
        <b/>
        <vertAlign val="superscript"/>
        <sz val="8"/>
        <color rgb="FF000082"/>
        <rFont val="Arial"/>
        <family val="2"/>
      </rPr>
      <t>1</t>
    </r>
  </si>
  <si>
    <t>Exploration and evaluation expensed</t>
  </si>
  <si>
    <t>Evaluation</t>
  </si>
  <si>
    <t>Total current year expenditure</t>
  </si>
  <si>
    <t>Write-off of amounts capitalised in prior years</t>
  </si>
  <si>
    <t>Total expensed</t>
  </si>
  <si>
    <r>
      <t xml:space="preserve">1 </t>
    </r>
    <r>
      <rPr>
        <sz val="7"/>
        <color rgb="FF000082"/>
        <rFont val="Arial"/>
        <family val="2"/>
      </rPr>
      <t>Santos share including Oil Search from 11 December 2021.</t>
    </r>
  </si>
  <si>
    <t>Conversion factors</t>
  </si>
  <si>
    <t>Sales gas and ethane, 1 PJ</t>
  </si>
  <si>
    <t>171.937 boe x 10³</t>
  </si>
  <si>
    <t>Crude oil, 1 barrel</t>
  </si>
  <si>
    <t>1 boe</t>
  </si>
  <si>
    <t>Condensate, 1 barrel</t>
  </si>
  <si>
    <t>0.935 boe</t>
  </si>
  <si>
    <t>LPG, 1 tonne</t>
  </si>
  <si>
    <t>8.458 boe</t>
  </si>
  <si>
    <t>LNG, 1 PJ</t>
  </si>
  <si>
    <t>18,040 tonnes</t>
  </si>
  <si>
    <t>LNG, 1 tonne</t>
  </si>
  <si>
    <t>52.54 mmbtu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</si>
</sst>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 #,##0.00_-;_-* &quot;-&quot;??_-;_-@_-"/>
    <numFmt numFmtId="164" formatCode="#,##0.0"/>
    <numFmt numFmtId="165" formatCode="0.0"/>
    <numFmt numFmtId="166" formatCode="_-* #,##0.0_-;\-* #,##0.0_-;_-* &quot;-&quot;??_-;_-@_-"/>
    <numFmt numFmtId="167" formatCode="0.000"/>
    <numFmt numFmtId="168" formatCode="#,##0.000"/>
    <numFmt numFmtId="169" formatCode="_-* #,##0_-;\-* #,##0_-;_-* &quot;-&quot;??_-;_-@_-"/>
    <numFmt numFmtId="170" formatCode="_-* #,##0.0_-;\-* #,##0.0_-;_-* &quot;-&quot;?_-;_-@_-"/>
  </numFmts>
  <fonts count="28" x14ac:knownFonts="1">
    <font>
      <sz val="10"/>
      <color theme="1"/>
      <name val="Arial"/>
      <family val="2"/>
    </font>
    <font>
      <b/>
      <sz val="8"/>
      <color theme="1"/>
      <name val="Tahoma"/>
      <family val="2"/>
    </font>
    <font>
      <sz val="8"/>
      <color theme="1"/>
      <name val="Arial"/>
      <family val="2"/>
    </font>
    <font>
      <sz val="10"/>
      <color theme="1"/>
      <name val="Arial"/>
      <family val="2"/>
    </font>
    <font>
      <sz val="8"/>
      <name val="Arial"/>
      <family val="2"/>
    </font>
    <font>
      <b/>
      <sz val="8"/>
      <color rgb="FF000082"/>
      <name val="Arial"/>
      <family val="2"/>
    </font>
    <font>
      <sz val="8"/>
      <color rgb="FF000082"/>
      <name val="Arial"/>
      <family val="2"/>
    </font>
    <font>
      <b/>
      <vertAlign val="superscript"/>
      <sz val="8"/>
      <color rgb="FF000082"/>
      <name val="Arial"/>
      <family val="2"/>
    </font>
    <font>
      <sz val="7"/>
      <color rgb="FF000082"/>
      <name val="Arial"/>
      <family val="2"/>
    </font>
    <font>
      <vertAlign val="superscript"/>
      <sz val="7"/>
      <color rgb="FF000082"/>
      <name val="Arial"/>
      <family val="2"/>
    </font>
    <font>
      <i/>
      <sz val="8"/>
      <color rgb="FF000082"/>
      <name val="Arial"/>
      <family val="2"/>
    </font>
    <font>
      <vertAlign val="superscript"/>
      <sz val="8"/>
      <color rgb="FF000082"/>
      <name val="Arial"/>
      <family val="2"/>
    </font>
    <font>
      <vertAlign val="superscript"/>
      <sz val="7"/>
      <color rgb="FF00B050"/>
      <name val="Arial"/>
      <family val="2"/>
    </font>
    <font>
      <sz val="8"/>
      <color rgb="FFFF0000"/>
      <name val="Arial"/>
      <family val="2"/>
    </font>
    <font>
      <sz val="7.5"/>
      <color rgb="FF000082"/>
      <name val="Arial"/>
      <family val="2"/>
    </font>
    <font>
      <sz val="9"/>
      <color rgb="FF000082"/>
      <name val="Arial"/>
      <family val="2"/>
    </font>
    <font>
      <b/>
      <sz val="9"/>
      <color rgb="FFFFFFFF"/>
      <name val="Arial"/>
      <family val="2"/>
    </font>
    <font>
      <b/>
      <sz val="9"/>
      <color rgb="FF000082"/>
      <name val="Arial"/>
      <family val="2"/>
    </font>
    <font>
      <b/>
      <sz val="8"/>
      <color rgb="FFFFFFFF"/>
      <name val="Arial"/>
      <family val="2"/>
    </font>
    <font>
      <sz val="8"/>
      <color rgb="FFFFFFFF"/>
      <name val="Arial"/>
      <family val="2"/>
    </font>
    <font>
      <i/>
      <vertAlign val="superscript"/>
      <sz val="8"/>
      <color rgb="FF000082"/>
      <name val="Arial"/>
      <family val="2"/>
    </font>
    <font>
      <b/>
      <sz val="8"/>
      <color rgb="FFFF0000"/>
      <name val="Arial"/>
      <family val="2"/>
    </font>
    <font>
      <vertAlign val="superscript"/>
      <sz val="11"/>
      <color rgb="FF000082"/>
      <name val="Arial"/>
      <family val="2"/>
    </font>
    <font>
      <b/>
      <sz val="8"/>
      <color rgb="FF002060"/>
      <name val="Arial"/>
      <family val="2"/>
    </font>
    <font>
      <sz val="8"/>
      <color rgb="FF002060"/>
      <name val="Arial"/>
      <family val="2"/>
    </font>
    <font>
      <sz val="9"/>
      <color rgb="FF000082"/>
      <name val="Arial"/>
      <family val="2"/>
      <charset val="1"/>
    </font>
    <font>
      <sz val="8"/>
      <color rgb="FF000082"/>
      <name val="Arial"/>
      <family val="2"/>
      <charset val="1"/>
    </font>
    <font>
      <b/>
      <sz val="8"/>
      <color rgb="FF000082"/>
      <name val="Arial"/>
      <family val="2"/>
      <charset val="1"/>
    </font>
  </fonts>
  <fills count="8">
    <fill>
      <patternFill patternType="none"/>
    </fill>
    <fill>
      <patternFill patternType="gray125"/>
    </fill>
    <fill>
      <patternFill patternType="solid">
        <fgColor theme="0"/>
        <bgColor indexed="64"/>
      </patternFill>
    </fill>
    <fill>
      <patternFill patternType="solid">
        <fgColor rgb="FFE6F0FF"/>
        <bgColor indexed="64"/>
      </patternFill>
    </fill>
    <fill>
      <patternFill patternType="lightUp">
        <fgColor rgb="FF000082"/>
        <bgColor theme="0" tint="-4.9989318521683403E-2"/>
      </patternFill>
    </fill>
    <fill>
      <patternFill patternType="solid">
        <fgColor rgb="FF006AFF"/>
        <bgColor indexed="64"/>
      </patternFill>
    </fill>
    <fill>
      <patternFill patternType="solid">
        <fgColor rgb="FFD8E2FB"/>
        <bgColor indexed="64"/>
      </patternFill>
    </fill>
    <fill>
      <patternFill patternType="solid">
        <fgColor theme="4" tint="0.79998168889431442"/>
        <bgColor indexed="64"/>
      </patternFill>
    </fill>
  </fills>
  <borders count="33">
    <border>
      <left/>
      <right/>
      <top/>
      <bottom/>
      <diagonal/>
    </border>
    <border>
      <left/>
      <right/>
      <top/>
      <bottom style="medium">
        <color rgb="FF000082"/>
      </bottom>
      <diagonal/>
    </border>
    <border>
      <left/>
      <right/>
      <top style="medium">
        <color rgb="FF000082"/>
      </top>
      <bottom style="medium">
        <color rgb="FF000082"/>
      </bottom>
      <diagonal/>
    </border>
    <border>
      <left/>
      <right/>
      <top/>
      <bottom style="medium">
        <color indexed="64"/>
      </bottom>
      <diagonal/>
    </border>
    <border>
      <left/>
      <right/>
      <top/>
      <bottom style="medium">
        <color rgb="FF0088CE"/>
      </bottom>
      <diagonal/>
    </border>
    <border>
      <left/>
      <right/>
      <top/>
      <bottom style="thin">
        <color indexed="64"/>
      </bottom>
      <diagonal/>
    </border>
    <border>
      <left/>
      <right/>
      <top style="medium">
        <color rgb="FF0088CE"/>
      </top>
      <bottom/>
      <diagonal/>
    </border>
    <border>
      <left/>
      <right/>
      <top style="medium">
        <color rgb="FF0088CE"/>
      </top>
      <bottom style="medium">
        <color rgb="FF000082"/>
      </bottom>
      <diagonal/>
    </border>
    <border>
      <left/>
      <right/>
      <top style="medium">
        <color rgb="FF08205B"/>
      </top>
      <bottom style="medium">
        <color rgb="FF000082"/>
      </bottom>
      <diagonal/>
    </border>
    <border>
      <left/>
      <right/>
      <top style="medium">
        <color rgb="FF000082"/>
      </top>
      <bottom style="medium">
        <color rgb="FF00206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rgb="FF002060"/>
      </bottom>
      <diagonal/>
    </border>
    <border>
      <left style="thin">
        <color indexed="64"/>
      </left>
      <right style="thin">
        <color indexed="64"/>
      </right>
      <top style="medium">
        <color rgb="FF002060"/>
      </top>
      <bottom style="medium">
        <color rgb="FF002060"/>
      </bottom>
      <diagonal/>
    </border>
    <border>
      <left/>
      <right/>
      <top/>
      <bottom style="medium">
        <color rgb="FF002060"/>
      </bottom>
      <diagonal/>
    </border>
    <border>
      <left/>
      <right/>
      <top style="medium">
        <color rgb="FF002060"/>
      </top>
      <bottom style="medium">
        <color rgb="FF00206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rgb="FF000082"/>
      </bottom>
      <diagonal/>
    </border>
    <border>
      <left/>
      <right/>
      <top/>
      <bottom style="thin">
        <color rgb="FF000082"/>
      </bottom>
      <diagonal/>
    </border>
    <border>
      <left/>
      <right style="thin">
        <color indexed="64"/>
      </right>
      <top/>
      <bottom style="thin">
        <color rgb="FF000082"/>
      </bottom>
      <diagonal/>
    </border>
    <border>
      <left style="thin">
        <color indexed="64"/>
      </left>
      <right/>
      <top style="thin">
        <color rgb="FF000082"/>
      </top>
      <bottom/>
      <diagonal/>
    </border>
    <border>
      <left/>
      <right/>
      <top style="thin">
        <color rgb="FF000082"/>
      </top>
      <bottom/>
      <diagonal/>
    </border>
    <border>
      <left/>
      <right style="thin">
        <color indexed="64"/>
      </right>
      <top style="thin">
        <color rgb="FF000082"/>
      </top>
      <bottom/>
      <diagonal/>
    </border>
    <border>
      <left style="thin">
        <color indexed="64"/>
      </left>
      <right/>
      <top style="thin">
        <color rgb="FF000082"/>
      </top>
      <bottom style="thin">
        <color indexed="64"/>
      </bottom>
      <diagonal/>
    </border>
    <border>
      <left/>
      <right/>
      <top style="thin">
        <color rgb="FF000082"/>
      </top>
      <bottom style="thin">
        <color indexed="64"/>
      </bottom>
      <diagonal/>
    </border>
    <border>
      <left/>
      <right style="thin">
        <color indexed="64"/>
      </right>
      <top style="thin">
        <color rgb="FF000082"/>
      </top>
      <bottom style="thin">
        <color indexed="64"/>
      </bottom>
      <diagonal/>
    </border>
    <border>
      <left style="thin">
        <color indexed="64"/>
      </left>
      <right/>
      <top style="thin">
        <color rgb="FF000082"/>
      </top>
      <bottom style="thin">
        <color rgb="FF000082"/>
      </bottom>
      <diagonal/>
    </border>
    <border>
      <left/>
      <right/>
      <top style="thin">
        <color rgb="FF000082"/>
      </top>
      <bottom style="thin">
        <color rgb="FF000082"/>
      </bottom>
      <diagonal/>
    </border>
    <border>
      <left/>
      <right style="thin">
        <color indexed="64"/>
      </right>
      <top style="thin">
        <color rgb="FF000082"/>
      </top>
      <bottom style="thin">
        <color rgb="FF000082"/>
      </bottom>
      <diagonal/>
    </border>
  </borders>
  <cellStyleXfs count="3">
    <xf numFmtId="0" fontId="0" fillId="0" borderId="0"/>
    <xf numFmtId="43" fontId="3" fillId="0" borderId="0" applyFont="0" applyFill="0" applyBorder="0" applyAlignment="0" applyProtection="0"/>
    <xf numFmtId="9" fontId="3" fillId="0" borderId="0" applyFont="0" applyFill="0" applyBorder="0" applyAlignment="0" applyProtection="0"/>
  </cellStyleXfs>
  <cellXfs count="282">
    <xf numFmtId="0" fontId="0" fillId="0" borderId="0" xfId="0"/>
    <xf numFmtId="0" fontId="1" fillId="0" borderId="0" xfId="0" applyFont="1"/>
    <xf numFmtId="0" fontId="2" fillId="0" borderId="0" xfId="0" applyFont="1"/>
    <xf numFmtId="0" fontId="2" fillId="2" borderId="0" xfId="0" applyFont="1" applyFill="1"/>
    <xf numFmtId="0" fontId="5" fillId="0" borderId="0" xfId="0" applyFont="1"/>
    <xf numFmtId="0" fontId="6" fillId="0" borderId="0" xfId="0" applyFont="1"/>
    <xf numFmtId="0" fontId="6" fillId="2" borderId="0" xfId="0" applyFont="1" applyFill="1"/>
    <xf numFmtId="0" fontId="5" fillId="0" borderId="0" xfId="0" applyFont="1" applyAlignment="1">
      <alignment horizontal="right" vertical="center" wrapText="1"/>
    </xf>
    <xf numFmtId="0" fontId="5" fillId="0" borderId="0" xfId="0" applyFont="1" applyAlignment="1">
      <alignment vertical="center" wrapText="1"/>
    </xf>
    <xf numFmtId="0" fontId="6" fillId="0" borderId="0" xfId="0" applyFont="1" applyAlignment="1">
      <alignment vertical="center" wrapText="1"/>
    </xf>
    <xf numFmtId="164" fontId="6" fillId="3" borderId="0" xfId="0" applyNumberFormat="1" applyFont="1" applyFill="1" applyAlignment="1">
      <alignment horizontal="right" vertical="center" wrapText="1"/>
    </xf>
    <xf numFmtId="164" fontId="6" fillId="0" borderId="0" xfId="0" applyNumberFormat="1" applyFont="1" applyAlignment="1">
      <alignment horizontal="right" vertical="center" wrapText="1"/>
    </xf>
    <xf numFmtId="166" fontId="6" fillId="3" borderId="0" xfId="1" applyNumberFormat="1" applyFont="1" applyFill="1" applyAlignment="1">
      <alignment horizontal="right" vertical="center" wrapText="1"/>
    </xf>
    <xf numFmtId="165" fontId="6" fillId="0" borderId="0" xfId="0" applyNumberFormat="1" applyFont="1" applyAlignment="1">
      <alignment horizontal="right" vertical="center" wrapText="1"/>
    </xf>
    <xf numFmtId="0" fontId="6" fillId="0" borderId="0" xfId="0" applyFont="1" applyAlignment="1">
      <alignment horizontal="right" vertical="center" wrapText="1"/>
    </xf>
    <xf numFmtId="166" fontId="6" fillId="0" borderId="0" xfId="1" applyNumberFormat="1" applyFont="1" applyFill="1" applyAlignment="1">
      <alignment horizontal="right" vertical="center" wrapText="1"/>
    </xf>
    <xf numFmtId="165" fontId="6" fillId="3" borderId="0" xfId="0" applyNumberFormat="1" applyFont="1" applyFill="1" applyAlignment="1">
      <alignment horizontal="right" vertical="center" wrapText="1"/>
    </xf>
    <xf numFmtId="165" fontId="6" fillId="0" borderId="0" xfId="0" applyNumberFormat="1" applyFont="1"/>
    <xf numFmtId="166" fontId="6" fillId="0" borderId="0" xfId="1" applyNumberFormat="1" applyFont="1" applyAlignment="1">
      <alignment horizontal="right" vertical="center" wrapText="1"/>
    </xf>
    <xf numFmtId="166" fontId="6" fillId="3" borderId="0" xfId="1" applyNumberFormat="1" applyFont="1" applyFill="1" applyBorder="1" applyAlignment="1">
      <alignment horizontal="right" vertical="center" wrapText="1"/>
    </xf>
    <xf numFmtId="166" fontId="6" fillId="0" borderId="0" xfId="1" applyNumberFormat="1" applyFont="1" applyFill="1" applyBorder="1" applyAlignment="1">
      <alignment horizontal="right" vertical="center" wrapText="1"/>
    </xf>
    <xf numFmtId="0" fontId="6" fillId="0" borderId="1" xfId="0" applyFont="1" applyBorder="1" applyAlignment="1">
      <alignment vertical="center" wrapText="1"/>
    </xf>
    <xf numFmtId="165" fontId="6" fillId="3" borderId="1" xfId="0" applyNumberFormat="1" applyFont="1" applyFill="1" applyBorder="1" applyAlignment="1">
      <alignment horizontal="right" vertical="center" wrapText="1"/>
    </xf>
    <xf numFmtId="165" fontId="6" fillId="0" borderId="1" xfId="0" applyNumberFormat="1" applyFont="1" applyBorder="1" applyAlignment="1">
      <alignment horizontal="right" vertical="center" wrapText="1"/>
    </xf>
    <xf numFmtId="164" fontId="6" fillId="3" borderId="1" xfId="0" applyNumberFormat="1" applyFont="1" applyFill="1" applyBorder="1" applyAlignment="1">
      <alignment horizontal="right" vertical="center" wrapText="1"/>
    </xf>
    <xf numFmtId="0" fontId="6" fillId="0" borderId="1" xfId="0" applyFont="1" applyBorder="1" applyAlignment="1">
      <alignment horizontal="right" vertical="center" wrapText="1"/>
    </xf>
    <xf numFmtId="0" fontId="6" fillId="3" borderId="0" xfId="0" applyFont="1" applyFill="1" applyAlignment="1">
      <alignment horizontal="right" vertical="center" wrapText="1"/>
    </xf>
    <xf numFmtId="166" fontId="6" fillId="0" borderId="1" xfId="1" applyNumberFormat="1" applyFont="1" applyBorder="1" applyAlignment="1">
      <alignment horizontal="right" vertical="center" wrapText="1"/>
    </xf>
    <xf numFmtId="166" fontId="6" fillId="3" borderId="1" xfId="1" applyNumberFormat="1" applyFont="1" applyFill="1" applyBorder="1" applyAlignment="1">
      <alignment horizontal="right" vertical="center" wrapText="1"/>
    </xf>
    <xf numFmtId="0" fontId="5" fillId="0" borderId="2" xfId="0" applyFont="1" applyBorder="1" applyAlignment="1">
      <alignment vertical="center" wrapText="1"/>
    </xf>
    <xf numFmtId="165" fontId="5" fillId="3" borderId="2" xfId="0" applyNumberFormat="1" applyFont="1" applyFill="1" applyBorder="1" applyAlignment="1">
      <alignment horizontal="right" vertical="center" wrapText="1"/>
    </xf>
    <xf numFmtId="165" fontId="5" fillId="0" borderId="2" xfId="0" applyNumberFormat="1" applyFont="1" applyBorder="1" applyAlignment="1">
      <alignment horizontal="right" vertical="center" wrapText="1"/>
    </xf>
    <xf numFmtId="165" fontId="5" fillId="0" borderId="0" xfId="0" applyNumberFormat="1" applyFont="1" applyAlignment="1">
      <alignment horizontal="right" vertical="center" wrapText="1"/>
    </xf>
    <xf numFmtId="166" fontId="5" fillId="0" borderId="2" xfId="1" applyNumberFormat="1" applyFont="1" applyBorder="1" applyAlignment="1">
      <alignment horizontal="right" vertical="center" wrapText="1"/>
    </xf>
    <xf numFmtId="166" fontId="5" fillId="3" borderId="2" xfId="1" applyNumberFormat="1" applyFont="1" applyFill="1" applyBorder="1" applyAlignment="1">
      <alignment horizontal="right" vertical="center" wrapText="1"/>
    </xf>
    <xf numFmtId="0" fontId="5" fillId="0" borderId="2" xfId="0" applyFont="1" applyBorder="1" applyAlignment="1">
      <alignment horizontal="right" vertical="center" wrapText="1"/>
    </xf>
    <xf numFmtId="0" fontId="5" fillId="3" borderId="2" xfId="0" applyFont="1" applyFill="1" applyBorder="1" applyAlignment="1">
      <alignment horizontal="right" vertical="center" wrapText="1"/>
    </xf>
    <xf numFmtId="0" fontId="8" fillId="0" borderId="0" xfId="0" applyFont="1"/>
    <xf numFmtId="3" fontId="6" fillId="3" borderId="0" xfId="0" applyNumberFormat="1" applyFont="1" applyFill="1" applyAlignment="1">
      <alignment vertical="center" wrapText="1"/>
    </xf>
    <xf numFmtId="3" fontId="6" fillId="0" borderId="0" xfId="0" applyNumberFormat="1" applyFont="1" applyAlignment="1">
      <alignment vertical="center" wrapText="1"/>
    </xf>
    <xf numFmtId="3" fontId="6" fillId="0" borderId="0" xfId="0" applyNumberFormat="1" applyFont="1" applyAlignment="1">
      <alignment horizontal="right" vertical="center" wrapText="1"/>
    </xf>
    <xf numFmtId="3" fontId="6" fillId="3" borderId="0" xfId="0" applyNumberFormat="1" applyFont="1" applyFill="1" applyAlignment="1">
      <alignment horizontal="right" vertical="center" wrapText="1"/>
    </xf>
    <xf numFmtId="169" fontId="6" fillId="0" borderId="0" xfId="1" applyNumberFormat="1" applyFont="1" applyFill="1" applyAlignment="1">
      <alignment horizontal="right" vertical="center" wrapText="1"/>
    </xf>
    <xf numFmtId="0" fontId="6" fillId="3" borderId="0" xfId="0" applyFont="1" applyFill="1" applyAlignment="1">
      <alignment vertical="center" wrapText="1"/>
    </xf>
    <xf numFmtId="169" fontId="6" fillId="0" borderId="0" xfId="0" applyNumberFormat="1" applyFont="1" applyAlignment="1">
      <alignment horizontal="right" vertical="center" wrapText="1"/>
    </xf>
    <xf numFmtId="0" fontId="6" fillId="3" borderId="1" xfId="0" applyFont="1" applyFill="1" applyBorder="1" applyAlignment="1">
      <alignment vertical="center" wrapText="1"/>
    </xf>
    <xf numFmtId="0" fontId="6" fillId="3" borderId="1" xfId="0" applyFont="1" applyFill="1" applyBorder="1" applyAlignment="1">
      <alignment horizontal="right" vertical="center" wrapText="1"/>
    </xf>
    <xf numFmtId="169" fontId="6" fillId="0" borderId="1" xfId="0" applyNumberFormat="1" applyFont="1" applyBorder="1" applyAlignment="1">
      <alignment horizontal="right" vertical="center" wrapText="1"/>
    </xf>
    <xf numFmtId="3" fontId="6" fillId="3" borderId="1" xfId="0" applyNumberFormat="1" applyFont="1" applyFill="1" applyBorder="1" applyAlignment="1">
      <alignment vertical="center" wrapText="1"/>
    </xf>
    <xf numFmtId="3" fontId="6" fillId="0" borderId="1" xfId="0" applyNumberFormat="1" applyFont="1" applyBorder="1" applyAlignment="1">
      <alignment horizontal="right" vertical="center" wrapText="1"/>
    </xf>
    <xf numFmtId="3" fontId="6" fillId="3" borderId="1" xfId="0" applyNumberFormat="1" applyFont="1" applyFill="1" applyBorder="1" applyAlignment="1">
      <alignment horizontal="right" vertical="center" wrapText="1"/>
    </xf>
    <xf numFmtId="3" fontId="5" fillId="3" borderId="2" xfId="0" applyNumberFormat="1" applyFont="1" applyFill="1" applyBorder="1" applyAlignment="1">
      <alignment vertical="center" wrapText="1"/>
    </xf>
    <xf numFmtId="3" fontId="5" fillId="0" borderId="2" xfId="0" applyNumberFormat="1" applyFont="1" applyBorder="1" applyAlignment="1">
      <alignment vertical="center" wrapText="1"/>
    </xf>
    <xf numFmtId="3" fontId="5" fillId="0" borderId="2" xfId="0" applyNumberFormat="1" applyFont="1" applyBorder="1" applyAlignment="1">
      <alignment horizontal="right" vertical="center" wrapText="1"/>
    </xf>
    <xf numFmtId="3" fontId="5" fillId="0" borderId="0" xfId="0" applyNumberFormat="1" applyFont="1" applyAlignment="1">
      <alignment horizontal="right" vertical="center" wrapText="1"/>
    </xf>
    <xf numFmtId="3" fontId="5" fillId="3" borderId="2" xfId="0" applyNumberFormat="1" applyFont="1" applyFill="1" applyBorder="1" applyAlignment="1">
      <alignment horizontal="right" vertical="center" wrapText="1"/>
    </xf>
    <xf numFmtId="169" fontId="5" fillId="0" borderId="2" xfId="0" applyNumberFormat="1" applyFont="1" applyBorder="1" applyAlignment="1">
      <alignment horizontal="right" vertical="center" wrapText="1"/>
    </xf>
    <xf numFmtId="0" fontId="6" fillId="0" borderId="2" xfId="0" applyFont="1" applyBorder="1" applyAlignment="1">
      <alignment vertical="center" wrapText="1"/>
    </xf>
    <xf numFmtId="0" fontId="6" fillId="3" borderId="2" xfId="0" applyFont="1" applyFill="1" applyBorder="1" applyAlignment="1">
      <alignment vertical="center" wrapText="1"/>
    </xf>
    <xf numFmtId="0" fontId="6" fillId="0" borderId="2" xfId="0" applyFont="1" applyBorder="1" applyAlignment="1">
      <alignment horizontal="right" vertical="center" wrapText="1"/>
    </xf>
    <xf numFmtId="0" fontId="6" fillId="3" borderId="2" xfId="0" applyFont="1" applyFill="1" applyBorder="1" applyAlignment="1">
      <alignment horizontal="right" vertical="center" wrapText="1"/>
    </xf>
    <xf numFmtId="169" fontId="6" fillId="0" borderId="2" xfId="1" applyNumberFormat="1" applyFont="1" applyFill="1" applyBorder="1" applyAlignment="1">
      <alignment horizontal="right" vertical="center" wrapText="1"/>
    </xf>
    <xf numFmtId="9" fontId="6" fillId="0" borderId="0" xfId="2" applyFont="1"/>
    <xf numFmtId="2" fontId="6" fillId="0" borderId="0" xfId="0" applyNumberFormat="1" applyFont="1" applyAlignment="1">
      <alignment horizontal="right" vertical="center" wrapText="1"/>
    </xf>
    <xf numFmtId="2" fontId="6" fillId="0" borderId="0" xfId="0" applyNumberFormat="1" applyFont="1" applyAlignment="1">
      <alignment horizontal="right" vertical="center"/>
    </xf>
    <xf numFmtId="0" fontId="6" fillId="0" borderId="0" xfId="0" applyFont="1" applyAlignment="1">
      <alignment horizontal="right" vertical="center"/>
    </xf>
    <xf numFmtId="0" fontId="10" fillId="0" borderId="0" xfId="0" applyFont="1" applyAlignment="1">
      <alignment horizontal="left" vertical="center" wrapText="1" indent="1"/>
    </xf>
    <xf numFmtId="0" fontId="10" fillId="0" borderId="0" xfId="0" applyFont="1" applyAlignment="1">
      <alignment vertical="center" wrapText="1"/>
    </xf>
    <xf numFmtId="2" fontId="10" fillId="0" borderId="0" xfId="0" applyNumberFormat="1" applyFont="1" applyAlignment="1">
      <alignment horizontal="right" vertical="center" wrapText="1"/>
    </xf>
    <xf numFmtId="0" fontId="10" fillId="0" borderId="0" xfId="0" applyFont="1" applyAlignment="1">
      <alignment vertical="center"/>
    </xf>
    <xf numFmtId="0" fontId="10" fillId="0" borderId="0" xfId="0" applyFont="1"/>
    <xf numFmtId="0" fontId="6" fillId="0" borderId="0" xfId="0" applyFont="1" applyAlignment="1">
      <alignment vertical="center"/>
    </xf>
    <xf numFmtId="0" fontId="10" fillId="0" borderId="0" xfId="0" applyFont="1" applyAlignment="1">
      <alignment horizontal="right" vertical="center"/>
    </xf>
    <xf numFmtId="2" fontId="10" fillId="0" borderId="0" xfId="0" applyNumberFormat="1" applyFont="1"/>
    <xf numFmtId="0" fontId="10" fillId="0" borderId="0" xfId="0" applyFont="1" applyAlignment="1">
      <alignment horizontal="right" vertical="center" wrapText="1"/>
    </xf>
    <xf numFmtId="0" fontId="6" fillId="0" borderId="0" xfId="0" applyFont="1" applyAlignment="1">
      <alignment horizontal="right"/>
    </xf>
    <xf numFmtId="2" fontId="6" fillId="3" borderId="0" xfId="0" applyNumberFormat="1" applyFont="1" applyFill="1" applyAlignment="1">
      <alignment horizontal="right" vertical="center" wrapText="1"/>
    </xf>
    <xf numFmtId="0" fontId="10" fillId="3" borderId="0" xfId="0" applyFont="1" applyFill="1" applyAlignment="1">
      <alignment horizontal="right" vertical="center" wrapText="1"/>
    </xf>
    <xf numFmtId="2" fontId="6" fillId="3" borderId="1" xfId="0" applyNumberFormat="1" applyFont="1" applyFill="1" applyBorder="1" applyAlignment="1">
      <alignment horizontal="right" vertical="center" wrapText="1"/>
    </xf>
    <xf numFmtId="2" fontId="6" fillId="0" borderId="1" xfId="0" applyNumberFormat="1" applyFont="1" applyBorder="1" applyAlignment="1">
      <alignment horizontal="right" vertical="center"/>
    </xf>
    <xf numFmtId="0" fontId="6" fillId="0" borderId="1" xfId="0" applyFont="1" applyBorder="1" applyAlignment="1">
      <alignment horizontal="right" vertical="center"/>
    </xf>
    <xf numFmtId="2" fontId="6" fillId="3" borderId="0" xfId="0" applyNumberFormat="1" applyFont="1" applyFill="1" applyAlignment="1">
      <alignment horizontal="right" vertical="center"/>
    </xf>
    <xf numFmtId="2" fontId="6" fillId="3" borderId="1" xfId="0" applyNumberFormat="1" applyFont="1" applyFill="1" applyBorder="1" applyAlignment="1">
      <alignment horizontal="right" vertical="center"/>
    </xf>
    <xf numFmtId="0" fontId="6" fillId="3" borderId="0" xfId="0" applyFont="1" applyFill="1" applyAlignment="1">
      <alignment horizontal="right" vertical="center"/>
    </xf>
    <xf numFmtId="0" fontId="6" fillId="3" borderId="1" xfId="0" applyFont="1" applyFill="1" applyBorder="1" applyAlignment="1">
      <alignment horizontal="right" vertical="center"/>
    </xf>
    <xf numFmtId="0" fontId="6" fillId="4" borderId="0" xfId="0" applyFont="1" applyFill="1" applyAlignment="1">
      <alignment vertical="center"/>
    </xf>
    <xf numFmtId="0" fontId="10" fillId="3" borderId="0" xfId="0" applyFont="1" applyFill="1" applyAlignment="1">
      <alignment vertical="center"/>
    </xf>
    <xf numFmtId="165" fontId="6" fillId="0" borderId="0" xfId="0" applyNumberFormat="1" applyFont="1" applyAlignment="1">
      <alignment vertical="center"/>
    </xf>
    <xf numFmtId="0" fontId="8" fillId="2" borderId="0" xfId="0" applyFont="1" applyFill="1"/>
    <xf numFmtId="0" fontId="5" fillId="0" borderId="1" xfId="0" applyFont="1" applyBorder="1" applyAlignment="1">
      <alignment vertical="center" wrapText="1"/>
    </xf>
    <xf numFmtId="165" fontId="5" fillId="0" borderId="1" xfId="0" applyNumberFormat="1" applyFont="1" applyBorder="1" applyAlignment="1">
      <alignment horizontal="right" vertical="center" wrapText="1"/>
    </xf>
    <xf numFmtId="0" fontId="5" fillId="0" borderId="1" xfId="0" applyFont="1" applyBorder="1" applyAlignment="1">
      <alignment vertical="center"/>
    </xf>
    <xf numFmtId="165" fontId="5" fillId="0" borderId="1" xfId="0" applyNumberFormat="1" applyFont="1" applyBorder="1" applyAlignment="1">
      <alignment vertical="center"/>
    </xf>
    <xf numFmtId="0" fontId="5" fillId="0" borderId="1" xfId="0" applyFont="1" applyBorder="1" applyAlignment="1">
      <alignment horizontal="right" vertical="center" wrapText="1"/>
    </xf>
    <xf numFmtId="0" fontId="6" fillId="3" borderId="0" xfId="0" applyFont="1" applyFill="1" applyAlignment="1">
      <alignment vertical="center"/>
    </xf>
    <xf numFmtId="0" fontId="5" fillId="3" borderId="1" xfId="0" applyFont="1" applyFill="1" applyBorder="1" applyAlignment="1">
      <alignment vertical="center"/>
    </xf>
    <xf numFmtId="165" fontId="6" fillId="3" borderId="0" xfId="0" applyNumberFormat="1" applyFont="1" applyFill="1" applyAlignment="1">
      <alignment vertical="center"/>
    </xf>
    <xf numFmtId="0" fontId="5" fillId="3" borderId="0" xfId="0" applyFont="1" applyFill="1" applyAlignment="1">
      <alignment horizontal="right" vertical="center" wrapText="1"/>
    </xf>
    <xf numFmtId="165" fontId="5" fillId="3" borderId="1" xfId="0" applyNumberFormat="1" applyFont="1" applyFill="1" applyBorder="1" applyAlignment="1">
      <alignment vertical="center"/>
    </xf>
    <xf numFmtId="164" fontId="6" fillId="0" borderId="0" xfId="0" applyNumberFormat="1" applyFont="1" applyAlignment="1">
      <alignment vertical="center"/>
    </xf>
    <xf numFmtId="165" fontId="5" fillId="0" borderId="2" xfId="0" applyNumberFormat="1" applyFont="1" applyBorder="1" applyAlignment="1">
      <alignment vertical="center"/>
    </xf>
    <xf numFmtId="0" fontId="5" fillId="0" borderId="2" xfId="0" applyFont="1" applyBorder="1" applyAlignment="1">
      <alignment vertical="center"/>
    </xf>
    <xf numFmtId="164" fontId="6" fillId="3" borderId="0" xfId="0" applyNumberFormat="1" applyFont="1" applyFill="1" applyAlignment="1">
      <alignment vertical="center"/>
    </xf>
    <xf numFmtId="165" fontId="5" fillId="3" borderId="2" xfId="0" applyNumberFormat="1" applyFont="1" applyFill="1" applyBorder="1" applyAlignment="1">
      <alignment vertical="center"/>
    </xf>
    <xf numFmtId="0" fontId="5" fillId="3" borderId="2" xfId="0" applyFont="1" applyFill="1" applyBorder="1" applyAlignment="1">
      <alignment vertical="center"/>
    </xf>
    <xf numFmtId="0" fontId="5" fillId="0" borderId="0" xfId="0" applyFont="1" applyAlignment="1">
      <alignment horizontal="right" vertical="center"/>
    </xf>
    <xf numFmtId="0" fontId="6" fillId="0" borderId="2" xfId="0" applyFont="1" applyBorder="1" applyAlignment="1">
      <alignment vertical="center"/>
    </xf>
    <xf numFmtId="0" fontId="6" fillId="3" borderId="2" xfId="0" applyFont="1" applyFill="1" applyBorder="1" applyAlignment="1">
      <alignment vertical="center"/>
    </xf>
    <xf numFmtId="0" fontId="6" fillId="3" borderId="2" xfId="0" applyFont="1" applyFill="1" applyBorder="1" applyAlignment="1">
      <alignment horizontal="right" vertical="center"/>
    </xf>
    <xf numFmtId="3" fontId="5" fillId="3" borderId="2" xfId="0" applyNumberFormat="1" applyFont="1" applyFill="1" applyBorder="1" applyAlignment="1">
      <alignment vertical="center"/>
    </xf>
    <xf numFmtId="164" fontId="5" fillId="3" borderId="2" xfId="0" applyNumberFormat="1" applyFont="1" applyFill="1" applyBorder="1" applyAlignment="1">
      <alignment vertical="center"/>
    </xf>
    <xf numFmtId="0" fontId="5" fillId="0" borderId="0" xfId="0" applyFont="1" applyAlignment="1">
      <alignment vertical="center"/>
    </xf>
    <xf numFmtId="0" fontId="9" fillId="0" borderId="0" xfId="0" applyFont="1" applyAlignment="1">
      <alignment vertical="center"/>
    </xf>
    <xf numFmtId="0" fontId="11" fillId="0" borderId="0" xfId="0" applyFont="1" applyAlignment="1">
      <alignment vertical="center"/>
    </xf>
    <xf numFmtId="0" fontId="8" fillId="0" borderId="0" xfId="0" applyFont="1" applyAlignment="1">
      <alignment vertical="center"/>
    </xf>
    <xf numFmtId="1" fontId="6" fillId="0" borderId="0" xfId="0" applyNumberFormat="1" applyFont="1" applyAlignment="1">
      <alignment vertical="center"/>
    </xf>
    <xf numFmtId="3" fontId="6" fillId="0" borderId="0" xfId="0" applyNumberFormat="1" applyFont="1" applyAlignment="1">
      <alignment vertical="center"/>
    </xf>
    <xf numFmtId="1" fontId="5" fillId="0" borderId="2" xfId="0" applyNumberFormat="1" applyFont="1" applyBorder="1" applyAlignment="1">
      <alignment horizontal="right" vertical="center" wrapText="1"/>
    </xf>
    <xf numFmtId="1" fontId="5" fillId="0" borderId="2" xfId="0" applyNumberFormat="1" applyFont="1" applyBorder="1" applyAlignment="1">
      <alignment vertical="center"/>
    </xf>
    <xf numFmtId="3" fontId="6" fillId="3" borderId="0" xfId="0" applyNumberFormat="1" applyFont="1" applyFill="1" applyAlignment="1">
      <alignment vertical="center"/>
    </xf>
    <xf numFmtId="1" fontId="5" fillId="3" borderId="2" xfId="0" applyNumberFormat="1" applyFont="1" applyFill="1" applyBorder="1" applyAlignment="1">
      <alignment vertical="center"/>
    </xf>
    <xf numFmtId="1" fontId="6" fillId="3" borderId="0" xfId="0" applyNumberFormat="1" applyFont="1" applyFill="1" applyAlignment="1">
      <alignment vertical="center"/>
    </xf>
    <xf numFmtId="1" fontId="6" fillId="3" borderId="0" xfId="0" applyNumberFormat="1" applyFont="1" applyFill="1" applyAlignment="1">
      <alignment horizontal="right" vertical="center" wrapText="1"/>
    </xf>
    <xf numFmtId="167" fontId="6" fillId="0" borderId="0" xfId="0" applyNumberFormat="1" applyFont="1" applyAlignment="1">
      <alignment vertical="center"/>
    </xf>
    <xf numFmtId="168" fontId="6" fillId="0" borderId="0" xfId="0" applyNumberFormat="1" applyFont="1" applyAlignment="1">
      <alignment vertical="center"/>
    </xf>
    <xf numFmtId="168" fontId="6" fillId="0" borderId="0" xfId="0" applyNumberFormat="1" applyFont="1" applyAlignment="1">
      <alignment horizontal="right" vertical="center" wrapText="1"/>
    </xf>
    <xf numFmtId="168" fontId="6" fillId="3" borderId="0" xfId="0" applyNumberFormat="1" applyFont="1" applyFill="1" applyAlignment="1">
      <alignment vertical="center"/>
    </xf>
    <xf numFmtId="4" fontId="6" fillId="3" borderId="0" xfId="0" applyNumberFormat="1" applyFont="1" applyFill="1" applyAlignment="1">
      <alignment vertical="center"/>
    </xf>
    <xf numFmtId="3" fontId="6" fillId="3" borderId="2" xfId="0" applyNumberFormat="1" applyFont="1" applyFill="1" applyBorder="1" applyAlignment="1">
      <alignment vertical="center"/>
    </xf>
    <xf numFmtId="166" fontId="6" fillId="0" borderId="0" xfId="1" applyNumberFormat="1" applyFont="1" applyAlignment="1">
      <alignment vertical="center"/>
    </xf>
    <xf numFmtId="166" fontId="6" fillId="3" borderId="0" xfId="1" applyNumberFormat="1" applyFont="1" applyFill="1" applyAlignment="1">
      <alignment vertical="center"/>
    </xf>
    <xf numFmtId="49" fontId="5" fillId="0" borderId="0" xfId="0" applyNumberFormat="1" applyFont="1" applyAlignment="1">
      <alignment horizontal="right" vertical="center" wrapText="1"/>
    </xf>
    <xf numFmtId="0" fontId="5" fillId="3" borderId="0" xfId="0" applyFont="1" applyFill="1" applyAlignment="1">
      <alignment vertical="center"/>
    </xf>
    <xf numFmtId="165" fontId="5" fillId="3" borderId="0" xfId="0" applyNumberFormat="1" applyFont="1" applyFill="1" applyAlignment="1">
      <alignment vertical="center"/>
    </xf>
    <xf numFmtId="0" fontId="9" fillId="0" borderId="0" xfId="0" applyFont="1" applyAlignment="1">
      <alignment horizontal="left" vertical="center"/>
    </xf>
    <xf numFmtId="0" fontId="6" fillId="0" borderId="1" xfId="0" applyFont="1" applyBorder="1" applyAlignment="1">
      <alignment vertical="center"/>
    </xf>
    <xf numFmtId="0" fontId="6" fillId="3" borderId="1" xfId="0" applyFont="1" applyFill="1" applyBorder="1" applyAlignment="1">
      <alignment vertical="center"/>
    </xf>
    <xf numFmtId="3" fontId="5" fillId="3" borderId="0" xfId="0" applyNumberFormat="1" applyFont="1" applyFill="1" applyAlignment="1">
      <alignment vertical="center"/>
    </xf>
    <xf numFmtId="3" fontId="6" fillId="3" borderId="1" xfId="0" applyNumberFormat="1" applyFont="1" applyFill="1" applyBorder="1" applyAlignment="1">
      <alignment vertical="center"/>
    </xf>
    <xf numFmtId="164" fontId="6" fillId="0" borderId="0" xfId="0" applyNumberFormat="1" applyFont="1"/>
    <xf numFmtId="170" fontId="6" fillId="0" borderId="0" xfId="0" applyNumberFormat="1" applyFont="1"/>
    <xf numFmtId="3" fontId="6" fillId="0" borderId="0" xfId="0" applyNumberFormat="1" applyFont="1"/>
    <xf numFmtId="0" fontId="13" fillId="0" borderId="0" xfId="0" applyFont="1"/>
    <xf numFmtId="2" fontId="10" fillId="0" borderId="0" xfId="0" applyNumberFormat="1" applyFont="1" applyAlignment="1">
      <alignment horizontal="right" vertical="center"/>
    </xf>
    <xf numFmtId="0" fontId="15" fillId="0" borderId="0" xfId="0" applyFont="1" applyAlignment="1">
      <alignment horizontal="right" vertical="center" wrapText="1"/>
    </xf>
    <xf numFmtId="0" fontId="16" fillId="5" borderId="4" xfId="0" applyFont="1" applyFill="1" applyBorder="1" applyAlignment="1">
      <alignment horizontal="right" vertical="center" wrapText="1"/>
    </xf>
    <xf numFmtId="0" fontId="15" fillId="3" borderId="0" xfId="0" applyFont="1" applyFill="1" applyAlignment="1">
      <alignment horizontal="right" vertical="center" wrapText="1"/>
    </xf>
    <xf numFmtId="0" fontId="15" fillId="0" borderId="1" xfId="0" applyFont="1" applyBorder="1" applyAlignment="1">
      <alignment horizontal="right" vertical="center" wrapText="1"/>
    </xf>
    <xf numFmtId="0" fontId="17" fillId="0" borderId="1" xfId="0" applyFont="1" applyBorder="1" applyAlignment="1">
      <alignment horizontal="right" vertical="center" wrapText="1"/>
    </xf>
    <xf numFmtId="0" fontId="18" fillId="5" borderId="4" xfId="0" applyFont="1" applyFill="1" applyBorder="1" applyAlignment="1">
      <alignment horizontal="right" vertical="center" wrapText="1"/>
    </xf>
    <xf numFmtId="0" fontId="19" fillId="5" borderId="4" xfId="0" applyFont="1" applyFill="1" applyBorder="1" applyAlignment="1">
      <alignment horizontal="right" vertical="center" wrapText="1"/>
    </xf>
    <xf numFmtId="0" fontId="16" fillId="5" borderId="4" xfId="0" applyFont="1" applyFill="1" applyBorder="1" applyAlignment="1">
      <alignment vertical="center" wrapText="1"/>
    </xf>
    <xf numFmtId="0" fontId="15" fillId="0" borderId="0" xfId="0" applyFont="1" applyAlignment="1">
      <alignment horizontal="justify" vertical="center" wrapText="1"/>
    </xf>
    <xf numFmtId="0" fontId="18" fillId="5" borderId="4" xfId="0" applyFont="1" applyFill="1" applyBorder="1" applyAlignment="1">
      <alignment vertical="center" wrapText="1"/>
    </xf>
    <xf numFmtId="0" fontId="6" fillId="0" borderId="0" xfId="0" applyFont="1" applyAlignment="1">
      <alignment horizontal="justify" vertical="center" wrapText="1"/>
    </xf>
    <xf numFmtId="0" fontId="5" fillId="0" borderId="2"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5" fillId="0" borderId="0" xfId="0" applyFont="1" applyAlignment="1">
      <alignment horizontal="justify" vertical="center" wrapText="1"/>
    </xf>
    <xf numFmtId="0" fontId="6" fillId="0" borderId="3" xfId="0" applyFont="1" applyBorder="1" applyAlignment="1">
      <alignment horizontal="justify" vertical="center" wrapText="1"/>
    </xf>
    <xf numFmtId="0" fontId="5" fillId="0" borderId="3" xfId="0" applyFont="1" applyBorder="1" applyAlignment="1">
      <alignment horizontal="justify" vertical="center" wrapText="1"/>
    </xf>
    <xf numFmtId="0" fontId="18" fillId="5" borderId="4" xfId="0" applyFont="1" applyFill="1" applyBorder="1" applyAlignment="1">
      <alignment horizontal="left" vertical="center" wrapText="1"/>
    </xf>
    <xf numFmtId="0" fontId="16" fillId="5" borderId="4" xfId="0" applyFont="1" applyFill="1" applyBorder="1" applyAlignment="1">
      <alignment horizontal="left" vertical="center" wrapText="1"/>
    </xf>
    <xf numFmtId="164" fontId="5" fillId="0" borderId="2" xfId="0" applyNumberFormat="1" applyFont="1" applyBorder="1" applyAlignment="1">
      <alignment horizontal="right" vertical="center" wrapText="1"/>
    </xf>
    <xf numFmtId="0" fontId="21" fillId="0" borderId="0" xfId="0" applyFont="1"/>
    <xf numFmtId="3" fontId="5" fillId="2" borderId="2" xfId="0" applyNumberFormat="1" applyFont="1" applyFill="1" applyBorder="1" applyAlignment="1">
      <alignment horizontal="right" vertical="center" wrapText="1"/>
    </xf>
    <xf numFmtId="0" fontId="6" fillId="2" borderId="2" xfId="0" applyFont="1" applyFill="1" applyBorder="1" applyAlignment="1">
      <alignment horizontal="right" vertical="center" wrapText="1"/>
    </xf>
    <xf numFmtId="0" fontId="12" fillId="0" borderId="0" xfId="0" applyFont="1" applyAlignment="1">
      <alignment vertical="top"/>
    </xf>
    <xf numFmtId="0" fontId="22" fillId="0" borderId="0" xfId="0" applyFont="1" applyAlignment="1">
      <alignment vertical="center"/>
    </xf>
    <xf numFmtId="0" fontId="6" fillId="0" borderId="5" xfId="0" applyFont="1" applyBorder="1" applyAlignment="1">
      <alignment vertical="center" wrapText="1"/>
    </xf>
    <xf numFmtId="0" fontId="6" fillId="0" borderId="5" xfId="0" applyFont="1" applyBorder="1"/>
    <xf numFmtId="0" fontId="6" fillId="0" borderId="5" xfId="0" applyFont="1" applyBorder="1" applyAlignment="1">
      <alignment vertical="center"/>
    </xf>
    <xf numFmtId="0" fontId="5" fillId="0" borderId="5" xfId="0" applyFont="1" applyBorder="1" applyAlignment="1">
      <alignment horizontal="right" vertical="center" wrapText="1"/>
    </xf>
    <xf numFmtId="164" fontId="6" fillId="0" borderId="1" xfId="0" applyNumberFormat="1" applyFont="1" applyBorder="1" applyAlignment="1">
      <alignment horizontal="right" vertical="center" wrapText="1"/>
    </xf>
    <xf numFmtId="4" fontId="6" fillId="0" borderId="0" xfId="0" applyNumberFormat="1" applyFont="1" applyAlignment="1">
      <alignment vertical="center" wrapText="1"/>
    </xf>
    <xf numFmtId="4" fontId="6" fillId="3" borderId="1" xfId="0" applyNumberFormat="1" applyFont="1" applyFill="1" applyBorder="1" applyAlignment="1">
      <alignment horizontal="right" vertical="center" wrapText="1"/>
    </xf>
    <xf numFmtId="4" fontId="6" fillId="0" borderId="1" xfId="0" applyNumberFormat="1" applyFont="1" applyBorder="1" applyAlignment="1">
      <alignment horizontal="right" vertical="center" wrapText="1"/>
    </xf>
    <xf numFmtId="0" fontId="5" fillId="3" borderId="1" xfId="0" applyFont="1" applyFill="1" applyBorder="1" applyAlignment="1">
      <alignment horizontal="right" vertical="center" wrapText="1"/>
    </xf>
    <xf numFmtId="0" fontId="15" fillId="0" borderId="0" xfId="0" applyFont="1" applyAlignment="1">
      <alignment horizontal="right" vertical="center"/>
    </xf>
    <xf numFmtId="0" fontId="6" fillId="7" borderId="0" xfId="0" applyFont="1" applyFill="1" applyAlignment="1">
      <alignment horizontal="right" vertical="center" wrapText="1"/>
    </xf>
    <xf numFmtId="0" fontId="6" fillId="3" borderId="3" xfId="0" applyFont="1" applyFill="1" applyBorder="1" applyAlignment="1">
      <alignment horizontal="right" vertical="center" wrapText="1"/>
    </xf>
    <xf numFmtId="0" fontId="6" fillId="0" borderId="3" xfId="0" applyFont="1" applyBorder="1" applyAlignment="1">
      <alignment horizontal="right" vertical="center" wrapText="1"/>
    </xf>
    <xf numFmtId="4" fontId="6" fillId="3" borderId="0" xfId="0" applyNumberFormat="1" applyFont="1" applyFill="1" applyAlignment="1">
      <alignment horizontal="right" vertical="center" wrapText="1"/>
    </xf>
    <xf numFmtId="4" fontId="6" fillId="3" borderId="3" xfId="0" applyNumberFormat="1" applyFont="1" applyFill="1" applyBorder="1" applyAlignment="1">
      <alignment horizontal="right" vertical="center" wrapText="1"/>
    </xf>
    <xf numFmtId="165" fontId="6" fillId="7" borderId="0" xfId="0" applyNumberFormat="1" applyFont="1" applyFill="1" applyAlignment="1">
      <alignment horizontal="right" vertical="center" wrapText="1"/>
    </xf>
    <xf numFmtId="3" fontId="5" fillId="3" borderId="1" xfId="0" applyNumberFormat="1" applyFont="1" applyFill="1" applyBorder="1" applyAlignment="1">
      <alignment horizontal="right" vertical="center" wrapText="1"/>
    </xf>
    <xf numFmtId="0" fontId="6" fillId="6" borderId="0" xfId="0" applyFont="1" applyFill="1" applyAlignment="1">
      <alignment horizontal="right" vertical="center" wrapText="1"/>
    </xf>
    <xf numFmtId="3" fontId="6" fillId="6" borderId="0" xfId="0" applyNumberFormat="1" applyFont="1" applyFill="1" applyAlignment="1">
      <alignment horizontal="right" vertical="center" wrapText="1"/>
    </xf>
    <xf numFmtId="0" fontId="6" fillId="6" borderId="3" xfId="0" applyFont="1" applyFill="1" applyBorder="1" applyAlignment="1">
      <alignment horizontal="right" vertical="center" wrapText="1"/>
    </xf>
    <xf numFmtId="0" fontId="5" fillId="0" borderId="3" xfId="0" applyFont="1" applyBorder="1" applyAlignment="1">
      <alignment horizontal="right" vertical="center" wrapText="1"/>
    </xf>
    <xf numFmtId="0" fontId="5" fillId="6" borderId="3" xfId="0" applyFont="1" applyFill="1" applyBorder="1" applyAlignment="1">
      <alignment horizontal="right" vertical="center" wrapText="1"/>
    </xf>
    <xf numFmtId="0" fontId="6" fillId="7" borderId="0" xfId="0" applyFont="1" applyFill="1" applyAlignment="1">
      <alignment horizontal="right" vertical="center"/>
    </xf>
    <xf numFmtId="0" fontId="10" fillId="7" borderId="0" xfId="0" applyFont="1" applyFill="1" applyAlignment="1">
      <alignment horizontal="right" vertical="center"/>
    </xf>
    <xf numFmtId="2" fontId="10" fillId="7" borderId="0" xfId="0" applyNumberFormat="1" applyFont="1" applyFill="1" applyAlignment="1">
      <alignment horizontal="right" vertical="center"/>
    </xf>
    <xf numFmtId="2" fontId="6" fillId="7" borderId="0" xfId="0" applyNumberFormat="1" applyFont="1" applyFill="1" applyAlignment="1">
      <alignment horizontal="right" vertical="center"/>
    </xf>
    <xf numFmtId="0" fontId="6" fillId="7" borderId="1" xfId="0" applyFont="1" applyFill="1" applyBorder="1" applyAlignment="1">
      <alignment horizontal="right" vertical="center"/>
    </xf>
    <xf numFmtId="4" fontId="6" fillId="0" borderId="0" xfId="0" applyNumberFormat="1" applyFont="1" applyAlignment="1">
      <alignment horizontal="right" vertical="center" wrapText="1"/>
    </xf>
    <xf numFmtId="3" fontId="5" fillId="0" borderId="1" xfId="0" applyNumberFormat="1" applyFont="1" applyBorder="1" applyAlignment="1">
      <alignment horizontal="right" vertical="center" wrapText="1"/>
    </xf>
    <xf numFmtId="0" fontId="6" fillId="3" borderId="6" xfId="0" applyFont="1" applyFill="1" applyBorder="1" applyAlignment="1">
      <alignment horizontal="right" vertical="center" wrapText="1"/>
    </xf>
    <xf numFmtId="0" fontId="6" fillId="0" borderId="6" xfId="0" applyFont="1" applyBorder="1" applyAlignment="1">
      <alignment horizontal="right" vertical="center" wrapText="1"/>
    </xf>
    <xf numFmtId="4" fontId="6" fillId="0" borderId="3" xfId="0" applyNumberFormat="1" applyFont="1" applyBorder="1" applyAlignment="1">
      <alignment horizontal="right" vertical="center" wrapText="1"/>
    </xf>
    <xf numFmtId="0" fontId="5" fillId="3" borderId="7" xfId="0" applyFont="1" applyFill="1" applyBorder="1" applyAlignment="1">
      <alignment horizontal="right" vertical="center" wrapText="1"/>
    </xf>
    <xf numFmtId="0" fontId="5" fillId="0" borderId="7" xfId="0" applyFont="1" applyBorder="1" applyAlignment="1">
      <alignment horizontal="right" vertical="center" wrapText="1"/>
    </xf>
    <xf numFmtId="2" fontId="10" fillId="3" borderId="0" xfId="0" applyNumberFormat="1" applyFont="1" applyFill="1" applyAlignment="1">
      <alignment horizontal="right" vertical="center" wrapText="1"/>
    </xf>
    <xf numFmtId="2" fontId="6" fillId="3" borderId="3" xfId="0" applyNumberFormat="1" applyFont="1" applyFill="1" applyBorder="1" applyAlignment="1">
      <alignment horizontal="right" vertical="center" wrapText="1"/>
    </xf>
    <xf numFmtId="0" fontId="23" fillId="0" borderId="3" xfId="0" applyFont="1" applyBorder="1" applyAlignment="1">
      <alignment horizontal="right" vertical="center" wrapText="1"/>
    </xf>
    <xf numFmtId="0" fontId="24" fillId="0" borderId="3" xfId="0" applyFont="1" applyBorder="1" applyAlignment="1">
      <alignment horizontal="right" vertical="center" wrapText="1"/>
    </xf>
    <xf numFmtId="0" fontId="6" fillId="3" borderId="8" xfId="0" applyFont="1" applyFill="1" applyBorder="1" applyAlignment="1">
      <alignment horizontal="right" vertical="center" wrapText="1"/>
    </xf>
    <xf numFmtId="0" fontId="6" fillId="0" borderId="8" xfId="0" applyFont="1" applyBorder="1" applyAlignment="1">
      <alignment horizontal="right" vertical="center" wrapText="1"/>
    </xf>
    <xf numFmtId="0" fontId="5" fillId="0" borderId="9" xfId="0" applyFont="1" applyBorder="1" applyAlignment="1">
      <alignment horizontal="right" vertical="center" wrapText="1"/>
    </xf>
    <xf numFmtId="3" fontId="5" fillId="0" borderId="9" xfId="0" applyNumberFormat="1" applyFont="1" applyBorder="1" applyAlignment="1">
      <alignment horizontal="right" vertical="center" wrapText="1"/>
    </xf>
    <xf numFmtId="0" fontId="25" fillId="3" borderId="10" xfId="0" applyFont="1" applyFill="1" applyBorder="1"/>
    <xf numFmtId="0" fontId="26" fillId="3" borderId="10" xfId="0" applyFont="1" applyFill="1" applyBorder="1"/>
    <xf numFmtId="0" fontId="26" fillId="3" borderId="11" xfId="0" applyFont="1" applyFill="1" applyBorder="1"/>
    <xf numFmtId="0" fontId="27" fillId="3" borderId="11" xfId="0" applyFont="1" applyFill="1" applyBorder="1"/>
    <xf numFmtId="0" fontId="26" fillId="3" borderId="12" xfId="0" applyFont="1" applyFill="1" applyBorder="1"/>
    <xf numFmtId="0" fontId="26" fillId="3" borderId="12" xfId="0" quotePrefix="1" applyFont="1" applyFill="1" applyBorder="1" applyAlignment="1">
      <alignment horizontal="right"/>
    </xf>
    <xf numFmtId="0" fontId="27" fillId="3" borderId="13" xfId="0" applyFont="1" applyFill="1" applyBorder="1"/>
    <xf numFmtId="3" fontId="27" fillId="3" borderId="12" xfId="0" applyNumberFormat="1" applyFont="1" applyFill="1" applyBorder="1"/>
    <xf numFmtId="3" fontId="27" fillId="3" borderId="11" xfId="0" applyNumberFormat="1" applyFont="1" applyFill="1" applyBorder="1"/>
    <xf numFmtId="3" fontId="26" fillId="3" borderId="12" xfId="0" applyNumberFormat="1" applyFont="1" applyFill="1" applyBorder="1"/>
    <xf numFmtId="0" fontId="26" fillId="0" borderId="0" xfId="0" applyFont="1"/>
    <xf numFmtId="0" fontId="25" fillId="3" borderId="0" xfId="0" applyFont="1" applyFill="1"/>
    <xf numFmtId="0" fontId="26" fillId="3" borderId="0" xfId="0" applyFont="1" applyFill="1"/>
    <xf numFmtId="0" fontId="27" fillId="0" borderId="0" xfId="0" applyFont="1"/>
    <xf numFmtId="3" fontId="27" fillId="3" borderId="0" xfId="0" applyNumberFormat="1" applyFont="1" applyFill="1"/>
    <xf numFmtId="0" fontId="27" fillId="3" borderId="0" xfId="0" applyFont="1" applyFill="1"/>
    <xf numFmtId="0" fontId="26" fillId="0" borderId="14" xfId="0" applyFont="1" applyBorder="1"/>
    <xf numFmtId="0" fontId="27" fillId="0" borderId="15" xfId="0" applyFont="1" applyBorder="1"/>
    <xf numFmtId="0" fontId="26" fillId="0" borderId="14" xfId="0" quotePrefix="1" applyFont="1" applyBorder="1" applyAlignment="1">
      <alignment horizontal="right"/>
    </xf>
    <xf numFmtId="0" fontId="27" fillId="3" borderId="14" xfId="0" applyFont="1" applyFill="1" applyBorder="1"/>
    <xf numFmtId="0" fontId="26" fillId="3" borderId="14" xfId="0" quotePrefix="1" applyFont="1" applyFill="1" applyBorder="1" applyAlignment="1">
      <alignment horizontal="right"/>
    </xf>
    <xf numFmtId="0" fontId="26" fillId="3" borderId="14" xfId="0" applyFont="1" applyFill="1" applyBorder="1"/>
    <xf numFmtId="3" fontId="27" fillId="3" borderId="14" xfId="0" applyNumberFormat="1" applyFont="1" applyFill="1" applyBorder="1"/>
    <xf numFmtId="3" fontId="26" fillId="3" borderId="14" xfId="0" applyNumberFormat="1" applyFont="1" applyFill="1" applyBorder="1"/>
    <xf numFmtId="0" fontId="26" fillId="3" borderId="16" xfId="0" applyFont="1" applyFill="1" applyBorder="1"/>
    <xf numFmtId="0" fontId="26" fillId="0" borderId="17" xfId="0" applyFont="1" applyBorder="1"/>
    <xf numFmtId="3" fontId="26" fillId="3" borderId="17" xfId="0" applyNumberFormat="1" applyFont="1" applyFill="1" applyBorder="1"/>
    <xf numFmtId="3" fontId="26" fillId="0" borderId="18" xfId="0" applyNumberFormat="1" applyFont="1" applyBorder="1"/>
    <xf numFmtId="0" fontId="26" fillId="3" borderId="19" xfId="0" applyFont="1" applyFill="1" applyBorder="1"/>
    <xf numFmtId="3" fontId="26" fillId="3" borderId="0" xfId="0" applyNumberFormat="1" applyFont="1" applyFill="1"/>
    <xf numFmtId="3" fontId="26" fillId="0" borderId="20" xfId="0" applyNumberFormat="1" applyFont="1" applyBorder="1"/>
    <xf numFmtId="0" fontId="26" fillId="0" borderId="20" xfId="0" applyFont="1" applyBorder="1"/>
    <xf numFmtId="0" fontId="26" fillId="3" borderId="21" xfId="0" applyFont="1" applyFill="1" applyBorder="1"/>
    <xf numFmtId="0" fontId="26" fillId="0" borderId="22" xfId="0" applyFont="1" applyBorder="1"/>
    <xf numFmtId="0" fontId="26" fillId="3" borderId="22" xfId="0" applyFont="1" applyFill="1" applyBorder="1"/>
    <xf numFmtId="0" fontId="26" fillId="0" borderId="23" xfId="0" applyFont="1" applyBorder="1"/>
    <xf numFmtId="0" fontId="26" fillId="3" borderId="24" xfId="0" applyFont="1" applyFill="1" applyBorder="1"/>
    <xf numFmtId="0" fontId="26" fillId="0" borderId="25" xfId="0" applyFont="1" applyBorder="1"/>
    <xf numFmtId="0" fontId="26" fillId="3" borderId="25" xfId="0" applyFont="1" applyFill="1" applyBorder="1"/>
    <xf numFmtId="0" fontId="26" fillId="0" borderId="26" xfId="0" applyFont="1" applyBorder="1"/>
    <xf numFmtId="3" fontId="26" fillId="3" borderId="19" xfId="0" applyNumberFormat="1" applyFont="1" applyFill="1" applyBorder="1"/>
    <xf numFmtId="3" fontId="26" fillId="0" borderId="0" xfId="0" applyNumberFormat="1" applyFont="1"/>
    <xf numFmtId="3" fontId="27" fillId="3" borderId="30" xfId="0" applyNumberFormat="1" applyFont="1" applyFill="1" applyBorder="1"/>
    <xf numFmtId="3" fontId="27" fillId="0" borderId="31" xfId="0" applyNumberFormat="1" applyFont="1" applyBorder="1"/>
    <xf numFmtId="3" fontId="27" fillId="3" borderId="31" xfId="0" applyNumberFormat="1" applyFont="1" applyFill="1" applyBorder="1"/>
    <xf numFmtId="3" fontId="27" fillId="0" borderId="32" xfId="0" applyNumberFormat="1" applyFont="1" applyBorder="1"/>
    <xf numFmtId="0" fontId="26" fillId="3" borderId="27" xfId="0" applyFont="1" applyFill="1" applyBorder="1"/>
    <xf numFmtId="0" fontId="26" fillId="0" borderId="28" xfId="0" applyFont="1" applyBorder="1"/>
    <xf numFmtId="0" fontId="26" fillId="3" borderId="28" xfId="0" applyFont="1" applyFill="1" applyBorder="1"/>
    <xf numFmtId="0" fontId="26" fillId="0" borderId="29" xfId="0" applyFont="1" applyBorder="1"/>
    <xf numFmtId="4" fontId="26" fillId="3" borderId="16" xfId="0" applyNumberFormat="1" applyFont="1" applyFill="1" applyBorder="1"/>
    <xf numFmtId="4" fontId="26" fillId="0" borderId="17" xfId="0" applyNumberFormat="1" applyFont="1" applyBorder="1"/>
    <xf numFmtId="4" fontId="26" fillId="3" borderId="17" xfId="0" applyNumberFormat="1" applyFont="1" applyFill="1" applyBorder="1"/>
    <xf numFmtId="4" fontId="26" fillId="0" borderId="18" xfId="0" applyNumberFormat="1" applyFont="1" applyBorder="1"/>
    <xf numFmtId="4" fontId="26" fillId="0" borderId="0" xfId="0" applyNumberFormat="1" applyFont="1"/>
    <xf numFmtId="4" fontId="26" fillId="3" borderId="0" xfId="0" applyNumberFormat="1" applyFont="1" applyFill="1"/>
    <xf numFmtId="4" fontId="26" fillId="0" borderId="20" xfId="0" applyNumberFormat="1" applyFont="1" applyBorder="1"/>
    <xf numFmtId="4" fontId="26" fillId="3" borderId="19" xfId="0" applyNumberFormat="1" applyFont="1" applyFill="1" applyBorder="1"/>
    <xf numFmtId="0" fontId="27" fillId="3" borderId="27" xfId="0" applyFont="1" applyFill="1" applyBorder="1"/>
    <xf numFmtId="0" fontId="27" fillId="0" borderId="28" xfId="0" applyFont="1" applyBorder="1"/>
    <xf numFmtId="0" fontId="27" fillId="3" borderId="28" xfId="0" applyFont="1" applyFill="1" applyBorder="1"/>
    <xf numFmtId="0" fontId="27" fillId="0" borderId="29" xfId="0" applyFont="1" applyBorder="1"/>
    <xf numFmtId="3" fontId="27" fillId="0" borderId="15" xfId="0" applyNumberFormat="1" applyFont="1" applyBorder="1"/>
    <xf numFmtId="3" fontId="27" fillId="3" borderId="15" xfId="0" applyNumberFormat="1" applyFont="1" applyFill="1" applyBorder="1"/>
    <xf numFmtId="0" fontId="26" fillId="3" borderId="15" xfId="0" applyFont="1" applyFill="1" applyBorder="1"/>
    <xf numFmtId="0" fontId="26" fillId="0" borderId="15" xfId="0" applyFont="1" applyBorder="1"/>
    <xf numFmtId="0" fontId="27" fillId="3" borderId="15" xfId="0" applyFont="1" applyFill="1" applyBorder="1"/>
    <xf numFmtId="2" fontId="6" fillId="0" borderId="3" xfId="0" applyNumberFormat="1" applyFont="1" applyBorder="1" applyAlignment="1">
      <alignment horizontal="right" vertical="center" wrapText="1"/>
    </xf>
    <xf numFmtId="0" fontId="9"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xf>
  </cellXfs>
  <cellStyles count="3">
    <cellStyle name="Comma" xfId="1" builtinId="3"/>
    <cellStyle name="Normal" xfId="0" builtinId="0"/>
    <cellStyle name="Per cent" xfId="2" builtinId="5"/>
  </cellStyles>
  <dxfs count="0"/>
  <tableStyles count="0" defaultTableStyle="TableStyleMedium2" defaultPivotStyle="PivotStyleLight16"/>
  <colors>
    <mruColors>
      <color rgb="FF000082"/>
      <color rgb="FFE6F0FF"/>
      <color rgb="FFFFCCFF"/>
      <color rgb="FFFF99FF"/>
      <color rgb="FFD9FF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33</xdr:row>
      <xdr:rowOff>38100</xdr:rowOff>
    </xdr:from>
    <xdr:to>
      <xdr:col>9</xdr:col>
      <xdr:colOff>0</xdr:colOff>
      <xdr:row>36</xdr:row>
      <xdr:rowOff>127000</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0" y="4714875"/>
          <a:ext cx="7448550" cy="4889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Totals in the tables may not add due to rounding.</a:t>
          </a:r>
        </a:p>
      </xdr:txBody>
    </xdr:sp>
    <xdr:clientData/>
  </xdr:twoCellAnchor>
  <xdr:twoCellAnchor>
    <xdr:from>
      <xdr:col>10</xdr:col>
      <xdr:colOff>0</xdr:colOff>
      <xdr:row>33</xdr:row>
      <xdr:rowOff>38100</xdr:rowOff>
    </xdr:from>
    <xdr:to>
      <xdr:col>18</xdr:col>
      <xdr:colOff>844550</xdr:colOff>
      <xdr:row>37</xdr:row>
      <xdr:rowOff>0</xdr:rowOff>
    </xdr:to>
    <xdr:sp macro="" textlink="">
      <xdr:nvSpPr>
        <xdr:cNvPr id="5" name="TextBox 4">
          <a:extLst>
            <a:ext uri="{FF2B5EF4-FFF2-40B4-BE49-F238E27FC236}">
              <a16:creationId xmlns:a16="http://schemas.microsoft.com/office/drawing/2014/main" id="{8B9C9277-A1CA-4FBB-A918-C4091997EB7C}"/>
            </a:ext>
          </a:extLst>
        </xdr:cNvPr>
        <xdr:cNvSpPr txBox="1"/>
      </xdr:nvSpPr>
      <xdr:spPr>
        <a:xfrm>
          <a:off x="8296275" y="4714875"/>
          <a:ext cx="829310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8</xdr:col>
      <xdr:colOff>9525</xdr:colOff>
      <xdr:row>0</xdr:row>
      <xdr:rowOff>9525</xdr:rowOff>
    </xdr:from>
    <xdr:to>
      <xdr:col>9</xdr:col>
      <xdr:colOff>19050</xdr:colOff>
      <xdr:row>2</xdr:row>
      <xdr:rowOff>85725</xdr:rowOff>
    </xdr:to>
    <xdr:pic>
      <xdr:nvPicPr>
        <xdr:cNvPr id="3" name="Picture 2" descr="A blue text on a black background&#10;&#10;Description automatically generated with medium confidence">
          <a:extLst>
            <a:ext uri="{FF2B5EF4-FFF2-40B4-BE49-F238E27FC236}">
              <a16:creationId xmlns:a16="http://schemas.microsoft.com/office/drawing/2014/main" id="{4E720A3E-3DD6-4D3F-5604-5CCA0FE5F6F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10350" y="9525"/>
          <a:ext cx="857250" cy="361950"/>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8</xdr:row>
      <xdr:rowOff>133349</xdr:rowOff>
    </xdr:from>
    <xdr:to>
      <xdr:col>7</xdr:col>
      <xdr:colOff>0</xdr:colOff>
      <xdr:row>13</xdr:row>
      <xdr:rowOff>28574</xdr:rowOff>
    </xdr:to>
    <xdr:sp macro="" textlink="">
      <xdr:nvSpPr>
        <xdr:cNvPr id="4" name="TextBox 3">
          <a:extLst>
            <a:ext uri="{FF2B5EF4-FFF2-40B4-BE49-F238E27FC236}">
              <a16:creationId xmlns:a16="http://schemas.microsoft.com/office/drawing/2014/main" id="{00000000-0008-0000-0900-000004000000}"/>
            </a:ext>
          </a:extLst>
        </xdr:cNvPr>
        <xdr:cNvSpPr txBox="1"/>
      </xdr:nvSpPr>
      <xdr:spPr>
        <a:xfrm>
          <a:off x="0" y="1371599"/>
          <a:ext cx="6248400" cy="561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9525</xdr:colOff>
      <xdr:row>9</xdr:row>
      <xdr:rowOff>0</xdr:rowOff>
    </xdr:from>
    <xdr:to>
      <xdr:col>20</xdr:col>
      <xdr:colOff>9524</xdr:colOff>
      <xdr:row>12</xdr:row>
      <xdr:rowOff>9525</xdr:rowOff>
    </xdr:to>
    <xdr:sp macro="" textlink="">
      <xdr:nvSpPr>
        <xdr:cNvPr id="5" name="TextBox 4">
          <a:extLst>
            <a:ext uri="{FF2B5EF4-FFF2-40B4-BE49-F238E27FC236}">
              <a16:creationId xmlns:a16="http://schemas.microsoft.com/office/drawing/2014/main" id="{B5D30A81-CA49-4174-B7EC-D58EDBA71021}"/>
            </a:ext>
          </a:extLst>
        </xdr:cNvPr>
        <xdr:cNvSpPr txBox="1"/>
      </xdr:nvSpPr>
      <xdr:spPr>
        <a:xfrm>
          <a:off x="6867525" y="1400175"/>
          <a:ext cx="9039224" cy="4381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83208</xdr:colOff>
      <xdr:row>0</xdr:row>
      <xdr:rowOff>0</xdr:rowOff>
    </xdr:from>
    <xdr:to>
      <xdr:col>7</xdr:col>
      <xdr:colOff>95907</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EF5DB61C-1CBD-4644-AFB4-9C4D1D9670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39087" y="0"/>
          <a:ext cx="899510" cy="332390"/>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21</xdr:row>
      <xdr:rowOff>28575</xdr:rowOff>
    </xdr:from>
    <xdr:to>
      <xdr:col>7</xdr:col>
      <xdr:colOff>0</xdr:colOff>
      <xdr:row>24</xdr:row>
      <xdr:rowOff>19050</xdr:rowOff>
    </xdr:to>
    <xdr:sp macro="" textlink="">
      <xdr:nvSpPr>
        <xdr:cNvPr id="3" name="TextBox 2">
          <a:extLst>
            <a:ext uri="{FF2B5EF4-FFF2-40B4-BE49-F238E27FC236}">
              <a16:creationId xmlns:a16="http://schemas.microsoft.com/office/drawing/2014/main" id="{00000000-0008-0000-0A00-000003000000}"/>
            </a:ext>
          </a:extLst>
        </xdr:cNvPr>
        <xdr:cNvSpPr txBox="1"/>
      </xdr:nvSpPr>
      <xdr:spPr>
        <a:xfrm>
          <a:off x="0" y="3228975"/>
          <a:ext cx="9429750" cy="3905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21</xdr:row>
      <xdr:rowOff>26700</xdr:rowOff>
    </xdr:from>
    <xdr:to>
      <xdr:col>16</xdr:col>
      <xdr:colOff>314324</xdr:colOff>
      <xdr:row>24</xdr:row>
      <xdr:rowOff>19050</xdr:rowOff>
    </xdr:to>
    <xdr:sp macro="" textlink="">
      <xdr:nvSpPr>
        <xdr:cNvPr id="4" name="TextBox 3">
          <a:extLst>
            <a:ext uri="{FF2B5EF4-FFF2-40B4-BE49-F238E27FC236}">
              <a16:creationId xmlns:a16="http://schemas.microsoft.com/office/drawing/2014/main" id="{8E8AD275-964B-422D-9545-99DA433DE8FF}"/>
            </a:ext>
          </a:extLst>
        </xdr:cNvPr>
        <xdr:cNvSpPr txBox="1"/>
      </xdr:nvSpPr>
      <xdr:spPr>
        <a:xfrm>
          <a:off x="10048875" y="3227100"/>
          <a:ext cx="10439399" cy="392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38099</xdr:colOff>
      <xdr:row>0</xdr:row>
      <xdr:rowOff>0</xdr:rowOff>
    </xdr:from>
    <xdr:to>
      <xdr:col>7</xdr:col>
      <xdr:colOff>50799</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7E8FEFD3-04DF-47BB-85DD-69CA38D63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9033012" y="0"/>
          <a:ext cx="892589" cy="332961"/>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11</xdr:row>
      <xdr:rowOff>0</xdr:rowOff>
    </xdr:from>
    <xdr:to>
      <xdr:col>6</xdr:col>
      <xdr:colOff>628650</xdr:colOff>
      <xdr:row>15</xdr:row>
      <xdr:rowOff>19050</xdr:rowOff>
    </xdr:to>
    <xdr:sp macro="" textlink="">
      <xdr:nvSpPr>
        <xdr:cNvPr id="3" name="TextBox 2">
          <a:extLst>
            <a:ext uri="{FF2B5EF4-FFF2-40B4-BE49-F238E27FC236}">
              <a16:creationId xmlns:a16="http://schemas.microsoft.com/office/drawing/2014/main" id="{00000000-0008-0000-0B00-000003000000}"/>
            </a:ext>
          </a:extLst>
        </xdr:cNvPr>
        <xdr:cNvSpPr txBox="1"/>
      </xdr:nvSpPr>
      <xdr:spPr>
        <a:xfrm>
          <a:off x="0" y="1666875"/>
          <a:ext cx="601980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228600</xdr:colOff>
      <xdr:row>0</xdr:row>
      <xdr:rowOff>0</xdr:rowOff>
    </xdr:from>
    <xdr:to>
      <xdr:col>6</xdr:col>
      <xdr:colOff>476250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1A9BB7B3-2916-4806-B57B-F73D0A45A8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4772025" y="0"/>
          <a:ext cx="857250" cy="361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17</xdr:row>
      <xdr:rowOff>41273</xdr:rowOff>
    </xdr:from>
    <xdr:to>
      <xdr:col>7</xdr:col>
      <xdr:colOff>0</xdr:colOff>
      <xdr:row>21</xdr:row>
      <xdr:rowOff>104774</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0" y="2165348"/>
          <a:ext cx="6248400" cy="5969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0</xdr:colOff>
      <xdr:row>17</xdr:row>
      <xdr:rowOff>38100</xdr:rowOff>
    </xdr:from>
    <xdr:to>
      <xdr:col>19</xdr:col>
      <xdr:colOff>114300</xdr:colOff>
      <xdr:row>21</xdr:row>
      <xdr:rowOff>123825</xdr:rowOff>
    </xdr:to>
    <xdr:sp macro="" textlink="">
      <xdr:nvSpPr>
        <xdr:cNvPr id="4" name="TextBox 3">
          <a:extLst>
            <a:ext uri="{FF2B5EF4-FFF2-40B4-BE49-F238E27FC236}">
              <a16:creationId xmlns:a16="http://schemas.microsoft.com/office/drawing/2014/main" id="{AF4D9598-45AB-4826-A7E8-7442C03FFFD5}"/>
            </a:ext>
          </a:extLst>
        </xdr:cNvPr>
        <xdr:cNvSpPr txBox="1"/>
      </xdr:nvSpPr>
      <xdr:spPr>
        <a:xfrm>
          <a:off x="7181850" y="2162175"/>
          <a:ext cx="9753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oneCellAnchor>
    <xdr:from>
      <xdr:col>8</xdr:col>
      <xdr:colOff>9525</xdr:colOff>
      <xdr:row>16</xdr:row>
      <xdr:rowOff>9525</xdr:rowOff>
    </xdr:from>
    <xdr:ext cx="333375" cy="123826"/>
    <xdr:sp macro="" textlink="">
      <xdr:nvSpPr>
        <xdr:cNvPr id="6" name="TextBox 5">
          <a:extLst>
            <a:ext uri="{FF2B5EF4-FFF2-40B4-BE49-F238E27FC236}">
              <a16:creationId xmlns:a16="http://schemas.microsoft.com/office/drawing/2014/main" id="{3D29DA42-5BFB-4CEE-A7F1-8ACBFB217328}"/>
            </a:ext>
          </a:extLst>
        </xdr:cNvPr>
        <xdr:cNvSpPr txBox="1"/>
      </xdr:nvSpPr>
      <xdr:spPr>
        <a:xfrm>
          <a:off x="7191375" y="2000250"/>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twoCellAnchor editAs="oneCell">
    <xdr:from>
      <xdr:col>6</xdr:col>
      <xdr:colOff>6350</xdr:colOff>
      <xdr:row>0</xdr:row>
      <xdr:rowOff>12700</xdr:rowOff>
    </xdr:from>
    <xdr:to>
      <xdr:col>7</xdr:col>
      <xdr:colOff>19051</xdr:colOff>
      <xdr:row>2</xdr:row>
      <xdr:rowOff>85725</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847E27B-528C-46E6-9348-A4E0C9DFAF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835650" y="12700"/>
          <a:ext cx="901701" cy="3365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13</xdr:row>
      <xdr:rowOff>28576</xdr:rowOff>
    </xdr:from>
    <xdr:to>
      <xdr:col>7</xdr:col>
      <xdr:colOff>0</xdr:colOff>
      <xdr:row>16</xdr:row>
      <xdr:rowOff>47625</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0" y="2019301"/>
          <a:ext cx="6829425" cy="476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19050</xdr:colOff>
      <xdr:row>17</xdr:row>
      <xdr:rowOff>38101</xdr:rowOff>
    </xdr:from>
    <xdr:to>
      <xdr:col>23</xdr:col>
      <xdr:colOff>333375</xdr:colOff>
      <xdr:row>20</xdr:row>
      <xdr:rowOff>11401</xdr:rowOff>
    </xdr:to>
    <xdr:sp macro="" textlink="">
      <xdr:nvSpPr>
        <xdr:cNvPr id="5" name="TextBox 4">
          <a:extLst>
            <a:ext uri="{FF2B5EF4-FFF2-40B4-BE49-F238E27FC236}">
              <a16:creationId xmlns:a16="http://schemas.microsoft.com/office/drawing/2014/main" id="{F5557BF6-3840-4D69-8ADA-7A3D85318A27}"/>
            </a:ext>
          </a:extLst>
        </xdr:cNvPr>
        <xdr:cNvSpPr txBox="1"/>
      </xdr:nvSpPr>
      <xdr:spPr>
        <a:xfrm>
          <a:off x="7458075" y="2619376"/>
          <a:ext cx="1382077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67865</xdr:colOff>
      <xdr:row>0</xdr:row>
      <xdr:rowOff>53578</xdr:rowOff>
    </xdr:from>
    <xdr:to>
      <xdr:col>7</xdr:col>
      <xdr:colOff>77392</xdr:colOff>
      <xdr:row>2</xdr:row>
      <xdr:rowOff>123428</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2B97B18-2416-4734-BA49-062F23B54F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330553" y="53578"/>
          <a:ext cx="896542" cy="33218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13</xdr:row>
      <xdr:rowOff>104776</xdr:rowOff>
    </xdr:from>
    <xdr:to>
      <xdr:col>7</xdr:col>
      <xdr:colOff>0</xdr:colOff>
      <xdr:row>17</xdr:row>
      <xdr:rowOff>28575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0" y="2066926"/>
          <a:ext cx="6257925" cy="4571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8</xdr:col>
      <xdr:colOff>0</xdr:colOff>
      <xdr:row>13</xdr:row>
      <xdr:rowOff>104776</xdr:rowOff>
    </xdr:from>
    <xdr:to>
      <xdr:col>23</xdr:col>
      <xdr:colOff>600075</xdr:colOff>
      <xdr:row>16</xdr:row>
      <xdr:rowOff>78076</xdr:rowOff>
    </xdr:to>
    <xdr:sp macro="" textlink="">
      <xdr:nvSpPr>
        <xdr:cNvPr id="6" name="TextBox 5">
          <a:extLst>
            <a:ext uri="{FF2B5EF4-FFF2-40B4-BE49-F238E27FC236}">
              <a16:creationId xmlns:a16="http://schemas.microsoft.com/office/drawing/2014/main" id="{0AD82237-6D21-459F-91E1-374B9F425111}"/>
            </a:ext>
          </a:extLst>
        </xdr:cNvPr>
        <xdr:cNvSpPr txBox="1"/>
      </xdr:nvSpPr>
      <xdr:spPr>
        <a:xfrm>
          <a:off x="6867525" y="2066926"/>
          <a:ext cx="13420725" cy="37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Activities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44450</xdr:colOff>
      <xdr:row>0</xdr:row>
      <xdr:rowOff>0</xdr:rowOff>
    </xdr:from>
    <xdr:to>
      <xdr:col>7</xdr:col>
      <xdr:colOff>57148</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A223A5C1-0FD3-4EF3-9CC2-001C5E573B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705872" y="0"/>
          <a:ext cx="899714" cy="33218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19</xdr:row>
      <xdr:rowOff>99646</xdr:rowOff>
    </xdr:from>
    <xdr:to>
      <xdr:col>7</xdr:col>
      <xdr:colOff>6350</xdr:colOff>
      <xdr:row>23</xdr:row>
      <xdr:rowOff>100622</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0" y="3037742"/>
          <a:ext cx="8315081" cy="49920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8</xdr:col>
      <xdr:colOff>9525</xdr:colOff>
      <xdr:row>20</xdr:row>
      <xdr:rowOff>0</xdr:rowOff>
    </xdr:from>
    <xdr:to>
      <xdr:col>23</xdr:col>
      <xdr:colOff>219075</xdr:colOff>
      <xdr:row>22</xdr:row>
      <xdr:rowOff>142650</xdr:rowOff>
    </xdr:to>
    <xdr:sp macro="" textlink="">
      <xdr:nvSpPr>
        <xdr:cNvPr id="4" name="TextBox 3">
          <a:extLst>
            <a:ext uri="{FF2B5EF4-FFF2-40B4-BE49-F238E27FC236}">
              <a16:creationId xmlns:a16="http://schemas.microsoft.com/office/drawing/2014/main" id="{810F0038-A73F-49EC-A8E8-8CE968CB0BFC}"/>
            </a:ext>
          </a:extLst>
        </xdr:cNvPr>
        <xdr:cNvSpPr txBox="1"/>
      </xdr:nvSpPr>
      <xdr:spPr>
        <a:xfrm>
          <a:off x="6867525" y="3000375"/>
          <a:ext cx="10382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15142</xdr:colOff>
      <xdr:row>0</xdr:row>
      <xdr:rowOff>21981</xdr:rowOff>
    </xdr:from>
    <xdr:to>
      <xdr:col>7</xdr:col>
      <xdr:colOff>27843</xdr:colOff>
      <xdr:row>2</xdr:row>
      <xdr:rowOff>98181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995D7E3F-CA0A-49FD-AEB5-A3762048C0C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5664200" y="21981"/>
          <a:ext cx="899258" cy="332642"/>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xdr:colOff>
      <xdr:row>24</xdr:row>
      <xdr:rowOff>114300</xdr:rowOff>
    </xdr:from>
    <xdr:to>
      <xdr:col>7</xdr:col>
      <xdr:colOff>9525</xdr:colOff>
      <xdr:row>28</xdr:row>
      <xdr:rowOff>57150</xdr:rowOff>
    </xdr:to>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9525" y="3743325"/>
          <a:ext cx="7296150" cy="514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7</xdr:col>
      <xdr:colOff>1147396</xdr:colOff>
      <xdr:row>25</xdr:row>
      <xdr:rowOff>106972</xdr:rowOff>
    </xdr:from>
    <xdr:to>
      <xdr:col>21</xdr:col>
      <xdr:colOff>555869</xdr:colOff>
      <xdr:row>28</xdr:row>
      <xdr:rowOff>106747</xdr:rowOff>
    </xdr:to>
    <xdr:sp macro="" textlink="">
      <xdr:nvSpPr>
        <xdr:cNvPr id="6" name="TextBox 5">
          <a:extLst>
            <a:ext uri="{FF2B5EF4-FFF2-40B4-BE49-F238E27FC236}">
              <a16:creationId xmlns:a16="http://schemas.microsoft.com/office/drawing/2014/main" id="{779A104A-3B06-477B-B4EF-30D6FF5B01AA}"/>
            </a:ext>
          </a:extLst>
        </xdr:cNvPr>
        <xdr:cNvSpPr txBox="1"/>
      </xdr:nvSpPr>
      <xdr:spPr>
        <a:xfrm>
          <a:off x="8554915" y="3960934"/>
          <a:ext cx="13102492" cy="37344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5</xdr:col>
      <xdr:colOff>843085</xdr:colOff>
      <xdr:row>0</xdr:row>
      <xdr:rowOff>0</xdr:rowOff>
    </xdr:from>
    <xdr:to>
      <xdr:col>6</xdr:col>
      <xdr:colOff>846260</xdr:colOff>
      <xdr:row>2</xdr:row>
      <xdr:rowOff>76200</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1A02256-A866-4C76-A928-9D15594F2F3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689970" y="0"/>
          <a:ext cx="899258" cy="332642"/>
        </a:xfrm>
        <a:prstGeom prst="rect">
          <a:avLst/>
        </a:prstGeom>
        <a:noFill/>
        <a:ln>
          <a:noFill/>
        </a:ln>
      </xdr:spPr>
    </xdr:pic>
    <xdr:clientData/>
  </xdr:twoCellAnchor>
  <xdr:oneCellAnchor>
    <xdr:from>
      <xdr:col>60</xdr:col>
      <xdr:colOff>843085</xdr:colOff>
      <xdr:row>0</xdr:row>
      <xdr:rowOff>0</xdr:rowOff>
    </xdr:from>
    <xdr:ext cx="895350" cy="335085"/>
    <xdr:pic>
      <xdr:nvPicPr>
        <xdr:cNvPr id="3" name="Picture 2" descr="A blue text on a black background&#10;&#10;Description automatically generated with medium confidence">
          <a:extLst>
            <a:ext uri="{FF2B5EF4-FFF2-40B4-BE49-F238E27FC236}">
              <a16:creationId xmlns:a16="http://schemas.microsoft.com/office/drawing/2014/main" id="{5D735C59-ADBC-4FDA-A9E1-B54919B12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6479931" y="0"/>
          <a:ext cx="895350" cy="335085"/>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0</xdr:colOff>
      <xdr:row>34</xdr:row>
      <xdr:rowOff>28575</xdr:rowOff>
    </xdr:from>
    <xdr:to>
      <xdr:col>8</xdr:col>
      <xdr:colOff>1057</xdr:colOff>
      <xdr:row>37</xdr:row>
      <xdr:rowOff>57150</xdr:rowOff>
    </xdr:to>
    <xdr:sp macro="" textlink="">
      <xdr:nvSpPr>
        <xdr:cNvPr id="3" name="TextBox 2">
          <a:extLst>
            <a:ext uri="{FF2B5EF4-FFF2-40B4-BE49-F238E27FC236}">
              <a16:creationId xmlns:a16="http://schemas.microsoft.com/office/drawing/2014/main" id="{00000000-0008-0000-0600-000003000000}"/>
            </a:ext>
          </a:extLst>
        </xdr:cNvPr>
        <xdr:cNvSpPr txBox="1"/>
      </xdr:nvSpPr>
      <xdr:spPr>
        <a:xfrm>
          <a:off x="0" y="5658908"/>
          <a:ext cx="8023224" cy="4413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0</xdr:colOff>
      <xdr:row>34</xdr:row>
      <xdr:rowOff>28575</xdr:rowOff>
    </xdr:from>
    <xdr:to>
      <xdr:col>16</xdr:col>
      <xdr:colOff>514350</xdr:colOff>
      <xdr:row>37</xdr:row>
      <xdr:rowOff>64623</xdr:rowOff>
    </xdr:to>
    <xdr:sp macro="" textlink="">
      <xdr:nvSpPr>
        <xdr:cNvPr id="4" name="TextBox 3">
          <a:extLst>
            <a:ext uri="{FF2B5EF4-FFF2-40B4-BE49-F238E27FC236}">
              <a16:creationId xmlns:a16="http://schemas.microsoft.com/office/drawing/2014/main" id="{7BCD9ABE-2889-47D6-A62A-B5DB4A505699}"/>
            </a:ext>
          </a:extLst>
        </xdr:cNvPr>
        <xdr:cNvSpPr txBox="1"/>
      </xdr:nvSpPr>
      <xdr:spPr>
        <a:xfrm>
          <a:off x="8743950" y="5743575"/>
          <a:ext cx="7572375" cy="43609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6</xdr:col>
      <xdr:colOff>837097</xdr:colOff>
      <xdr:row>0</xdr:row>
      <xdr:rowOff>74543</xdr:rowOff>
    </xdr:from>
    <xdr:to>
      <xdr:col>8</xdr:col>
      <xdr:colOff>8144</xdr:colOff>
      <xdr:row>3</xdr:row>
      <xdr:rowOff>18221</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486FEC27-C3AB-4CED-A34E-BF996542F5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579140" y="74543"/>
          <a:ext cx="898939" cy="332961"/>
        </a:xfrm>
        <a:prstGeom prst="rect">
          <a:avLst/>
        </a:prstGeom>
        <a:noFill/>
        <a:ln>
          <a:noFill/>
        </a:ln>
      </xdr:spPr>
    </xdr:pic>
    <xdr:clientData/>
  </xdr:twoCellAnchor>
  <xdr:oneCellAnchor>
    <xdr:from>
      <xdr:col>9</xdr:col>
      <xdr:colOff>19050</xdr:colOff>
      <xdr:row>33</xdr:row>
      <xdr:rowOff>19050</xdr:rowOff>
    </xdr:from>
    <xdr:ext cx="333375" cy="123826"/>
    <xdr:sp macro="" textlink="">
      <xdr:nvSpPr>
        <xdr:cNvPr id="6" name="TextBox 5">
          <a:extLst>
            <a:ext uri="{FF2B5EF4-FFF2-40B4-BE49-F238E27FC236}">
              <a16:creationId xmlns:a16="http://schemas.microsoft.com/office/drawing/2014/main" id="{48896B74-182F-43C0-9733-16B12CD13486}"/>
            </a:ext>
          </a:extLst>
        </xdr:cNvPr>
        <xdr:cNvSpPr txBox="1"/>
      </xdr:nvSpPr>
      <xdr:spPr>
        <a:xfrm>
          <a:off x="8763000" y="5305425"/>
          <a:ext cx="333375" cy="123826"/>
        </a:xfrm>
        <a:prstGeom prst="rect">
          <a:avLst/>
        </a:prstGeom>
        <a:pattFill prst="ltUpDiag">
          <a:fgClr>
            <a:srgbClr val="000082"/>
          </a:fgClr>
          <a:bgClr>
            <a:schemeClr val="bg1">
              <a:lumMod val="95000"/>
            </a:schemeClr>
          </a:bgClr>
        </a:patt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endParaRPr lang="en-AU" sz="1100"/>
        </a:p>
      </xdr:txBody>
    </xdr:sp>
    <xdr:clientData/>
  </xdr:oneCellAnchor>
</xdr:wsDr>
</file>

<file path=xl/drawings/drawing8.xml><?xml version="1.0" encoding="utf-8"?>
<xdr:wsDr xmlns:xdr="http://schemas.openxmlformats.org/drawingml/2006/spreadsheetDrawing" xmlns:a="http://schemas.openxmlformats.org/drawingml/2006/main">
  <xdr:twoCellAnchor>
    <xdr:from>
      <xdr:col>0</xdr:col>
      <xdr:colOff>0</xdr:colOff>
      <xdr:row>32</xdr:row>
      <xdr:rowOff>0</xdr:rowOff>
    </xdr:from>
    <xdr:to>
      <xdr:col>8</xdr:col>
      <xdr:colOff>0</xdr:colOff>
      <xdr:row>35</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0" y="5248275"/>
          <a:ext cx="8153400"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xdr:from>
      <xdr:col>9</xdr:col>
      <xdr:colOff>19049</xdr:colOff>
      <xdr:row>32</xdr:row>
      <xdr:rowOff>0</xdr:rowOff>
    </xdr:from>
    <xdr:to>
      <xdr:col>18</xdr:col>
      <xdr:colOff>380999</xdr:colOff>
      <xdr:row>35</xdr:row>
      <xdr:rowOff>0</xdr:rowOff>
    </xdr:to>
    <xdr:sp macro="" textlink="">
      <xdr:nvSpPr>
        <xdr:cNvPr id="5" name="TextBox 4">
          <a:extLst>
            <a:ext uri="{FF2B5EF4-FFF2-40B4-BE49-F238E27FC236}">
              <a16:creationId xmlns:a16="http://schemas.microsoft.com/office/drawing/2014/main" id="{0A609A8C-AE9B-4A9B-8D9F-95C69A21A865}"/>
            </a:ext>
          </a:extLst>
        </xdr:cNvPr>
        <xdr:cNvSpPr txBox="1"/>
      </xdr:nvSpPr>
      <xdr:spPr>
        <a:xfrm>
          <a:off x="8782049" y="5248275"/>
          <a:ext cx="7762875"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Arial" panose="020B0604020202020204" pitchFamily="34" charset="0"/>
              <a:ea typeface="Tahoma" panose="020B0604030504040204" pitchFamily="34" charset="0"/>
              <a:cs typeface="Arial" panose="020B0604020202020204" pitchFamily="34" charset="0"/>
            </a:rPr>
            <a:t>This spreadsheet should be read in conjunction with the relevant Santos Quarterly Report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Arial" panose="020B0604020202020204" pitchFamily="34" charset="0"/>
              <a:ea typeface="Tahoma" panose="020B0604030504040204" pitchFamily="34" charset="0"/>
              <a:cs typeface="Arial" panose="020B0604020202020204" pitchFamily="34" charset="0"/>
            </a:rPr>
            <a:t> </a:t>
          </a:r>
        </a:p>
      </xdr:txBody>
    </xdr:sp>
    <xdr:clientData/>
  </xdr:twoCellAnchor>
  <xdr:twoCellAnchor editAs="oneCell">
    <xdr:from>
      <xdr:col>7</xdr:col>
      <xdr:colOff>88412</xdr:colOff>
      <xdr:row>0</xdr:row>
      <xdr:rowOff>14654</xdr:rowOff>
    </xdr:from>
    <xdr:to>
      <xdr:col>8</xdr:col>
      <xdr:colOff>104288</xdr:colOff>
      <xdr:row>2</xdr:row>
      <xdr:rowOff>87679</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67513875-7328-4E0B-AA11-87DACC6DDE4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7737720" y="14654"/>
          <a:ext cx="899258" cy="332642"/>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35</xdr:row>
      <xdr:rowOff>0</xdr:rowOff>
    </xdr:from>
    <xdr:to>
      <xdr:col>8</xdr:col>
      <xdr:colOff>0</xdr:colOff>
      <xdr:row>38</xdr:row>
      <xdr:rowOff>28575</xdr:rowOff>
    </xdr:to>
    <xdr:sp macro="" textlink="">
      <xdr:nvSpPr>
        <xdr:cNvPr id="3" name="TextBox 2">
          <a:extLst>
            <a:ext uri="{FF2B5EF4-FFF2-40B4-BE49-F238E27FC236}">
              <a16:creationId xmlns:a16="http://schemas.microsoft.com/office/drawing/2014/main" id="{00000000-0008-0000-0800-000003000000}"/>
            </a:ext>
          </a:extLst>
        </xdr:cNvPr>
        <xdr:cNvSpPr txBox="1"/>
      </xdr:nvSpPr>
      <xdr:spPr>
        <a:xfrm>
          <a:off x="0" y="5095875"/>
          <a:ext cx="9039224" cy="428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xdr:from>
      <xdr:col>9</xdr:col>
      <xdr:colOff>9524</xdr:colOff>
      <xdr:row>36</xdr:row>
      <xdr:rowOff>76425</xdr:rowOff>
    </xdr:from>
    <xdr:to>
      <xdr:col>17</xdr:col>
      <xdr:colOff>552449</xdr:colOff>
      <xdr:row>39</xdr:row>
      <xdr:rowOff>104775</xdr:rowOff>
    </xdr:to>
    <xdr:sp macro="" textlink="">
      <xdr:nvSpPr>
        <xdr:cNvPr id="4" name="TextBox 3">
          <a:extLst>
            <a:ext uri="{FF2B5EF4-FFF2-40B4-BE49-F238E27FC236}">
              <a16:creationId xmlns:a16="http://schemas.microsoft.com/office/drawing/2014/main" id="{16F50409-6504-46B9-9959-F08735557F55}"/>
            </a:ext>
          </a:extLst>
        </xdr:cNvPr>
        <xdr:cNvSpPr txBox="1"/>
      </xdr:nvSpPr>
      <xdr:spPr>
        <a:xfrm>
          <a:off x="9658349" y="5477100"/>
          <a:ext cx="9620250" cy="428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r>
            <a:rPr lang="en-AU" sz="800" b="0" i="0" u="none" strike="noStrike">
              <a:solidFill>
                <a:srgbClr val="000082"/>
              </a:solidFill>
              <a:effectLst/>
              <a:latin typeface="Tahoma" panose="020B0604030504040204" pitchFamily="34" charset="0"/>
              <a:ea typeface="Tahoma" panose="020B0604030504040204" pitchFamily="34" charset="0"/>
              <a:cs typeface="Tahoma" panose="020B0604030504040204" pitchFamily="34" charset="0"/>
            </a:rPr>
            <a:t>This spreadsheet should be read in conjunction with the relevant Santos Quarterly Reports lodged with the ASX. All reasonable effort has been made to provide accurate information in this spreadsheet; however, Santos does not warrant or represent its accuracy. Totals in the tables may not add due to rounding.      </a:t>
          </a:r>
          <a:r>
            <a:rPr lang="en-AU" sz="800">
              <a:solidFill>
                <a:srgbClr val="000082"/>
              </a:solidFill>
              <a:latin typeface="Tahoma" panose="020B0604030504040204" pitchFamily="34" charset="0"/>
              <a:ea typeface="Tahoma" panose="020B0604030504040204" pitchFamily="34" charset="0"/>
              <a:cs typeface="Tahoma" panose="020B0604030504040204" pitchFamily="34" charset="0"/>
            </a:rPr>
            <a:t> </a:t>
          </a:r>
        </a:p>
      </xdr:txBody>
    </xdr:sp>
    <xdr:clientData/>
  </xdr:twoCellAnchor>
  <xdr:twoCellAnchor editAs="oneCell">
    <xdr:from>
      <xdr:col>6</xdr:col>
      <xdr:colOff>850412</xdr:colOff>
      <xdr:row>0</xdr:row>
      <xdr:rowOff>7327</xdr:rowOff>
    </xdr:from>
    <xdr:to>
      <xdr:col>8</xdr:col>
      <xdr:colOff>488</xdr:colOff>
      <xdr:row>2</xdr:row>
      <xdr:rowOff>86702</xdr:rowOff>
    </xdr:to>
    <xdr:pic>
      <xdr:nvPicPr>
        <xdr:cNvPr id="2" name="Picture 1" descr="A blue text on a black background&#10;&#10;Description automatically generated with medium confidence">
          <a:extLst>
            <a:ext uri="{FF2B5EF4-FFF2-40B4-BE49-F238E27FC236}">
              <a16:creationId xmlns:a16="http://schemas.microsoft.com/office/drawing/2014/main" id="{3B1B4200-F6ED-4D67-8FD3-CA0BE79B647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8949" b="7671"/>
        <a:stretch>
          <a:fillRect/>
        </a:stretch>
      </xdr:blipFill>
      <xdr:spPr bwMode="auto">
        <a:xfrm>
          <a:off x="8536354" y="7327"/>
          <a:ext cx="899257" cy="332642"/>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D9FFFF"/>
  </sheetPr>
  <dimension ref="A1:BK70"/>
  <sheetViews>
    <sheetView topLeftCell="M1" zoomScale="130" zoomScaleNormal="130" workbookViewId="0">
      <selection activeCell="BJ5" sqref="BJ5:BK14"/>
    </sheetView>
  </sheetViews>
  <sheetFormatPr defaultColWidth="16.5703125" defaultRowHeight="11.25" x14ac:dyDescent="0.2"/>
  <cols>
    <col min="1" max="1" width="22.7109375" style="5" customWidth="1"/>
    <col min="2" max="10" width="12.7109375" style="5" customWidth="1"/>
    <col min="11" max="11" width="22.7109375" style="5" customWidth="1"/>
    <col min="12" max="13" width="12.7109375" style="5" customWidth="1"/>
    <col min="14" max="38" width="12.7109375" style="5" hidden="1" customWidth="1"/>
    <col min="39" max="44" width="12.7109375" style="5" customWidth="1"/>
    <col min="45" max="48" width="12.85546875" style="5" customWidth="1"/>
    <col min="49" max="51" width="12.7109375" style="5" customWidth="1"/>
    <col min="52" max="52" width="12" style="5" customWidth="1"/>
    <col min="53" max="53" width="14.85546875" style="5" customWidth="1"/>
    <col min="54" max="54" width="12.7109375" style="5" customWidth="1"/>
    <col min="55" max="16384" width="16.5703125" style="5"/>
  </cols>
  <sheetData>
    <row r="1" spans="1:63" x14ac:dyDescent="0.2">
      <c r="A1" s="4" t="s">
        <v>0</v>
      </c>
      <c r="B1" s="4"/>
      <c r="K1" s="4" t="s">
        <v>1</v>
      </c>
    </row>
    <row r="2" spans="1:63" x14ac:dyDescent="0.2">
      <c r="I2" s="6"/>
    </row>
    <row r="3" spans="1:63" x14ac:dyDescent="0.2">
      <c r="A3" s="4" t="s">
        <v>2</v>
      </c>
      <c r="B3" s="4"/>
      <c r="I3" s="6"/>
      <c r="K3" s="4" t="s">
        <v>3</v>
      </c>
    </row>
    <row r="4" spans="1:63" x14ac:dyDescent="0.2">
      <c r="A4" s="4"/>
      <c r="B4" s="4"/>
      <c r="AU4" s="7"/>
    </row>
    <row r="5" spans="1:63" ht="12.75" thickBot="1" x14ac:dyDescent="0.25">
      <c r="A5" s="161" t="s">
        <v>4</v>
      </c>
      <c r="B5" s="149"/>
      <c r="C5" s="161" t="s">
        <v>5</v>
      </c>
      <c r="D5" s="145" t="s">
        <v>6</v>
      </c>
      <c r="E5" s="145" t="s">
        <v>7</v>
      </c>
      <c r="F5" s="145" t="s">
        <v>8</v>
      </c>
      <c r="G5" s="145" t="s">
        <v>9</v>
      </c>
      <c r="H5" s="145" t="s">
        <v>10</v>
      </c>
      <c r="J5" s="7"/>
      <c r="K5" s="8" t="s">
        <v>4</v>
      </c>
      <c r="L5" s="8"/>
      <c r="M5" s="8" t="s">
        <v>5</v>
      </c>
      <c r="N5" s="7" t="s">
        <v>11</v>
      </c>
      <c r="O5" s="7" t="s">
        <v>12</v>
      </c>
      <c r="P5" s="7" t="s">
        <v>13</v>
      </c>
      <c r="Q5" s="7" t="s">
        <v>14</v>
      </c>
      <c r="R5" s="7" t="s">
        <v>15</v>
      </c>
      <c r="S5" s="7" t="s">
        <v>16</v>
      </c>
      <c r="T5" s="7" t="s">
        <v>17</v>
      </c>
      <c r="U5" s="7" t="s">
        <v>18</v>
      </c>
      <c r="V5" s="7" t="s">
        <v>19</v>
      </c>
      <c r="W5" s="7" t="s">
        <v>20</v>
      </c>
      <c r="X5" s="7" t="s">
        <v>21</v>
      </c>
      <c r="Y5" s="7" t="s">
        <v>22</v>
      </c>
      <c r="Z5" s="7" t="s">
        <v>23</v>
      </c>
      <c r="AA5" s="7" t="s">
        <v>24</v>
      </c>
      <c r="AB5" s="7" t="s">
        <v>25</v>
      </c>
      <c r="AC5" s="7" t="s">
        <v>26</v>
      </c>
      <c r="AD5" s="7" t="s">
        <v>27</v>
      </c>
      <c r="AE5" s="7" t="s">
        <v>28</v>
      </c>
      <c r="AF5" s="7" t="s">
        <v>29</v>
      </c>
      <c r="AG5" s="7" t="s">
        <v>30</v>
      </c>
      <c r="AH5" s="7" t="s">
        <v>31</v>
      </c>
      <c r="AI5" s="7" t="s">
        <v>32</v>
      </c>
      <c r="AJ5" s="7" t="s">
        <v>33</v>
      </c>
      <c r="AK5" s="7" t="s">
        <v>34</v>
      </c>
      <c r="AL5" s="7" t="s">
        <v>35</v>
      </c>
      <c r="AM5" s="7" t="s">
        <v>36</v>
      </c>
      <c r="AN5" s="7" t="s">
        <v>37</v>
      </c>
      <c r="AO5" s="7" t="s">
        <v>38</v>
      </c>
      <c r="AP5" s="7" t="s">
        <v>39</v>
      </c>
      <c r="AQ5" s="7" t="s">
        <v>40</v>
      </c>
      <c r="AR5" s="7" t="s">
        <v>41</v>
      </c>
      <c r="AS5" s="7" t="s">
        <v>42</v>
      </c>
      <c r="AT5" s="7" t="s">
        <v>43</v>
      </c>
      <c r="AU5" s="7" t="s">
        <v>44</v>
      </c>
      <c r="AV5" s="7" t="s">
        <v>45</v>
      </c>
      <c r="AW5" s="7" t="s">
        <v>46</v>
      </c>
      <c r="AX5" s="7" t="s">
        <v>47</v>
      </c>
      <c r="AY5" s="7" t="s">
        <v>48</v>
      </c>
      <c r="AZ5" s="7" t="s">
        <v>49</v>
      </c>
      <c r="BA5" s="7" t="s">
        <v>50</v>
      </c>
      <c r="BB5" s="7" t="s">
        <v>51</v>
      </c>
      <c r="BC5" s="7" t="s">
        <v>52</v>
      </c>
      <c r="BD5" s="7" t="s">
        <v>53</v>
      </c>
      <c r="BE5" s="7" t="s">
        <v>8</v>
      </c>
      <c r="BF5" s="7" t="s">
        <v>10</v>
      </c>
      <c r="BG5" s="7" t="s">
        <v>54</v>
      </c>
      <c r="BH5" s="7" t="s">
        <v>55</v>
      </c>
      <c r="BI5" s="7" t="s">
        <v>7</v>
      </c>
      <c r="BJ5" s="7" t="s">
        <v>6</v>
      </c>
      <c r="BK5" s="7" t="s">
        <v>9</v>
      </c>
    </row>
    <row r="6" spans="1:63" x14ac:dyDescent="0.2">
      <c r="A6" s="9" t="s">
        <v>56</v>
      </c>
      <c r="B6" s="9"/>
      <c r="C6" s="9" t="s">
        <v>57</v>
      </c>
      <c r="D6" s="261">
        <v>1436.4</v>
      </c>
      <c r="E6" s="262">
        <v>1186.9000000000001</v>
      </c>
      <c r="F6" s="262">
        <v>1319.6</v>
      </c>
      <c r="G6" s="263">
        <v>5251.9</v>
      </c>
      <c r="H6" s="264">
        <v>5084.2</v>
      </c>
      <c r="J6" s="13"/>
      <c r="K6" s="9" t="s">
        <v>56</v>
      </c>
      <c r="L6" s="9"/>
      <c r="M6" s="9" t="s">
        <v>57</v>
      </c>
      <c r="N6" s="13">
        <v>664.5</v>
      </c>
      <c r="O6" s="13">
        <v>637.6</v>
      </c>
      <c r="P6" s="13">
        <v>755.5</v>
      </c>
      <c r="Q6" s="13">
        <v>741.9</v>
      </c>
      <c r="R6" s="10">
        <v>2799.5</v>
      </c>
      <c r="S6" s="13">
        <v>729</v>
      </c>
      <c r="T6" s="13">
        <v>754.8</v>
      </c>
      <c r="U6" s="13">
        <v>743.4</v>
      </c>
      <c r="V6" s="13">
        <v>839.7</v>
      </c>
      <c r="W6" s="10">
        <v>3066.9</v>
      </c>
      <c r="X6" s="14">
        <v>642.5</v>
      </c>
      <c r="Y6" s="14">
        <v>630.70000000000005</v>
      </c>
      <c r="Z6" s="14">
        <v>738.6</v>
      </c>
      <c r="AA6" s="14">
        <v>779.3</v>
      </c>
      <c r="AB6" s="10">
        <v>2791.1</v>
      </c>
      <c r="AC6" s="13">
        <v>768</v>
      </c>
      <c r="AD6" s="13">
        <v>714.6</v>
      </c>
      <c r="AE6" s="14">
        <v>731.9</v>
      </c>
      <c r="AF6" s="14">
        <v>736.5</v>
      </c>
      <c r="AG6" s="10">
        <v>2951</v>
      </c>
      <c r="AH6" s="13">
        <v>851.6</v>
      </c>
      <c r="AI6" s="13">
        <v>920.5</v>
      </c>
      <c r="AJ6" s="11">
        <v>1124.5</v>
      </c>
      <c r="AK6" s="11">
        <v>1382.2</v>
      </c>
      <c r="AL6" s="12">
        <v>4278.8</v>
      </c>
      <c r="AM6" s="15">
        <v>1327.6</v>
      </c>
      <c r="AN6" s="15">
        <v>1064.9000000000001</v>
      </c>
      <c r="AO6" s="11">
        <v>1055.2</v>
      </c>
      <c r="AP6" s="11">
        <v>1107.9000000000001</v>
      </c>
      <c r="AQ6" s="12">
        <v>4555.6000000000004</v>
      </c>
      <c r="AR6" s="15">
        <v>1541.8</v>
      </c>
      <c r="AS6" s="15">
        <v>1393.9</v>
      </c>
      <c r="AT6" s="11">
        <v>1491.7</v>
      </c>
      <c r="AU6" s="11">
        <v>1428</v>
      </c>
      <c r="AV6" s="12">
        <v>5855.4</v>
      </c>
      <c r="AW6" s="15">
        <v>1407.3</v>
      </c>
      <c r="AX6" s="15">
        <v>1332.8</v>
      </c>
      <c r="AY6" s="15">
        <v>1299.5</v>
      </c>
      <c r="AZ6" s="15">
        <v>1451.7</v>
      </c>
      <c r="BA6" s="12">
        <v>5491.3</v>
      </c>
      <c r="BB6" s="15">
        <v>1352.3</v>
      </c>
      <c r="BC6" s="15">
        <v>1264.3</v>
      </c>
      <c r="BD6" s="40">
        <v>1148</v>
      </c>
      <c r="BE6" s="15">
        <v>1319.6</v>
      </c>
      <c r="BF6" s="12">
        <v>5084.2</v>
      </c>
      <c r="BG6" s="15">
        <v>1362.2</v>
      </c>
      <c r="BH6" s="196">
        <v>1266.4000000000001</v>
      </c>
      <c r="BI6" s="196">
        <v>1186.9000000000001</v>
      </c>
      <c r="BJ6" s="265">
        <v>1436.4</v>
      </c>
      <c r="BK6" s="266">
        <v>5251.9</v>
      </c>
    </row>
    <row r="7" spans="1:63" x14ac:dyDescent="0.2">
      <c r="A7" s="9" t="s">
        <v>58</v>
      </c>
      <c r="B7" s="9"/>
      <c r="C7" s="9" t="s">
        <v>59</v>
      </c>
      <c r="D7" s="239">
        <v>48.6</v>
      </c>
      <c r="E7" s="221">
        <v>45.3</v>
      </c>
      <c r="F7" s="221">
        <v>42.4</v>
      </c>
      <c r="G7" s="223">
        <v>190.9</v>
      </c>
      <c r="H7" s="242">
        <v>182.9</v>
      </c>
      <c r="J7" s="17"/>
      <c r="K7" s="9" t="s">
        <v>58</v>
      </c>
      <c r="L7" s="9"/>
      <c r="M7" s="9" t="s">
        <v>59</v>
      </c>
      <c r="N7" s="13">
        <v>60.800000000000011</v>
      </c>
      <c r="O7" s="13">
        <v>52.9</v>
      </c>
      <c r="P7" s="13">
        <v>57.3</v>
      </c>
      <c r="Q7" s="13">
        <v>61.5</v>
      </c>
      <c r="R7" s="10">
        <v>232.5</v>
      </c>
      <c r="S7" s="13">
        <v>47.8</v>
      </c>
      <c r="T7" s="13">
        <v>60.7</v>
      </c>
      <c r="U7" s="13">
        <v>59.6</v>
      </c>
      <c r="V7" s="13">
        <v>56.3</v>
      </c>
      <c r="W7" s="10">
        <v>224.4</v>
      </c>
      <c r="X7" s="14">
        <v>52.6</v>
      </c>
      <c r="Y7" s="14">
        <v>51.4</v>
      </c>
      <c r="Z7" s="14">
        <v>54.5</v>
      </c>
      <c r="AA7" s="14">
        <v>53.4</v>
      </c>
      <c r="AB7" s="10">
        <v>211.9</v>
      </c>
      <c r="AC7" s="13">
        <v>65.5</v>
      </c>
      <c r="AD7" s="13">
        <v>64.3</v>
      </c>
      <c r="AE7" s="14">
        <v>77.5</v>
      </c>
      <c r="AF7" s="14">
        <v>65.099999999999994</v>
      </c>
      <c r="AG7" s="10">
        <v>272.39999999999998</v>
      </c>
      <c r="AH7" s="13">
        <v>55.5</v>
      </c>
      <c r="AI7" s="13">
        <v>64.8</v>
      </c>
      <c r="AJ7" s="13">
        <v>78.3</v>
      </c>
      <c r="AK7" s="13">
        <v>76.5</v>
      </c>
      <c r="AL7" s="16">
        <v>275.10000000000002</v>
      </c>
      <c r="AM7" s="13">
        <v>62.9</v>
      </c>
      <c r="AN7" s="13">
        <v>67.2</v>
      </c>
      <c r="AO7" s="13">
        <v>65.099999999999994</v>
      </c>
      <c r="AP7" s="13">
        <v>62.5</v>
      </c>
      <c r="AQ7" s="16">
        <v>257.7</v>
      </c>
      <c r="AR7" s="13">
        <v>50.8</v>
      </c>
      <c r="AS7" s="13">
        <v>56.5</v>
      </c>
      <c r="AT7" s="13">
        <v>64.8</v>
      </c>
      <c r="AU7" s="13">
        <v>57.4</v>
      </c>
      <c r="AV7" s="16">
        <v>228.6</v>
      </c>
      <c r="AW7" s="13">
        <v>40.1</v>
      </c>
      <c r="AX7" s="13">
        <v>44.3</v>
      </c>
      <c r="AY7" s="13">
        <v>45.9</v>
      </c>
      <c r="AZ7" s="13">
        <v>50.1</v>
      </c>
      <c r="BA7" s="16">
        <v>180.4</v>
      </c>
      <c r="BB7" s="13">
        <v>43.9</v>
      </c>
      <c r="BC7" s="13">
        <v>48.1</v>
      </c>
      <c r="BD7" s="11">
        <v>48.5</v>
      </c>
      <c r="BE7" s="13">
        <v>42.4</v>
      </c>
      <c r="BF7" s="16">
        <v>182.9</v>
      </c>
      <c r="BG7" s="13">
        <v>45.8</v>
      </c>
      <c r="BH7" s="14">
        <v>51.2</v>
      </c>
      <c r="BI7" s="14">
        <v>45.3</v>
      </c>
      <c r="BJ7" s="221">
        <v>48.6</v>
      </c>
      <c r="BK7" s="223">
        <v>190.9</v>
      </c>
    </row>
    <row r="8" spans="1:63" x14ac:dyDescent="0.2">
      <c r="A8" s="9" t="s">
        <v>60</v>
      </c>
      <c r="B8" s="9"/>
      <c r="C8" s="9" t="s">
        <v>61</v>
      </c>
      <c r="D8" s="239">
        <v>991</v>
      </c>
      <c r="E8" s="265">
        <v>1037.2</v>
      </c>
      <c r="F8" s="265">
        <v>2196.6999999999998</v>
      </c>
      <c r="G8" s="266">
        <v>5146.6000000000004</v>
      </c>
      <c r="H8" s="267">
        <v>6470.6</v>
      </c>
      <c r="J8" s="13"/>
      <c r="K8" s="9" t="s">
        <v>60</v>
      </c>
      <c r="L8" s="9"/>
      <c r="M8" s="9" t="s">
        <v>61</v>
      </c>
      <c r="N8" s="11">
        <v>3513.7000000000007</v>
      </c>
      <c r="O8" s="11">
        <v>3137</v>
      </c>
      <c r="P8" s="11">
        <v>2793.1</v>
      </c>
      <c r="Q8" s="11">
        <v>2931.2</v>
      </c>
      <c r="R8" s="10">
        <v>12375</v>
      </c>
      <c r="S8" s="11">
        <v>2086.6</v>
      </c>
      <c r="T8" s="11">
        <v>2684.7</v>
      </c>
      <c r="U8" s="11">
        <v>2589.3000000000002</v>
      </c>
      <c r="V8" s="11">
        <v>2639.9</v>
      </c>
      <c r="W8" s="10">
        <v>10000.5</v>
      </c>
      <c r="X8" s="11">
        <v>2433.9</v>
      </c>
      <c r="Y8" s="11">
        <v>2863.9</v>
      </c>
      <c r="Z8" s="11">
        <v>2296.6999999999998</v>
      </c>
      <c r="AA8" s="11">
        <v>2493.9</v>
      </c>
      <c r="AB8" s="10">
        <v>10088.4</v>
      </c>
      <c r="AC8" s="11">
        <v>2897.6</v>
      </c>
      <c r="AD8" s="11">
        <v>2666.2</v>
      </c>
      <c r="AE8" s="11">
        <v>3553.4</v>
      </c>
      <c r="AF8" s="11">
        <v>3755.4</v>
      </c>
      <c r="AG8" s="10">
        <v>12872.6</v>
      </c>
      <c r="AH8" s="11">
        <v>2958.5</v>
      </c>
      <c r="AI8" s="11">
        <v>2769.8</v>
      </c>
      <c r="AJ8" s="15">
        <v>2574.1</v>
      </c>
      <c r="AK8" s="15">
        <v>2818.2</v>
      </c>
      <c r="AL8" s="12">
        <v>11120.6</v>
      </c>
      <c r="AM8" s="15">
        <v>1713.5</v>
      </c>
      <c r="AN8" s="15">
        <v>2770.9</v>
      </c>
      <c r="AO8" s="15">
        <v>1771.2</v>
      </c>
      <c r="AP8" s="15">
        <v>2781.5</v>
      </c>
      <c r="AQ8" s="12">
        <v>9037.1</v>
      </c>
      <c r="AR8" s="15">
        <v>2730.9</v>
      </c>
      <c r="AS8" s="15">
        <v>2658.4</v>
      </c>
      <c r="AT8" s="15">
        <v>2638.9</v>
      </c>
      <c r="AU8" s="15">
        <v>1846.2</v>
      </c>
      <c r="AV8" s="12">
        <v>9874.4</v>
      </c>
      <c r="AW8" s="15">
        <v>2068.5</v>
      </c>
      <c r="AX8" s="15">
        <v>1340.3</v>
      </c>
      <c r="AY8" s="15">
        <v>2502.5</v>
      </c>
      <c r="AZ8" s="15">
        <v>1510.7</v>
      </c>
      <c r="BA8" s="12">
        <v>7422</v>
      </c>
      <c r="BB8" s="15">
        <v>1491.8</v>
      </c>
      <c r="BC8" s="15">
        <v>1622.4</v>
      </c>
      <c r="BD8" s="14">
        <v>1159.7</v>
      </c>
      <c r="BE8" s="15">
        <v>2196.6999999999998</v>
      </c>
      <c r="BF8" s="12">
        <v>6470.6</v>
      </c>
      <c r="BG8" s="15">
        <v>1264.5999999999999</v>
      </c>
      <c r="BH8" s="196">
        <v>1853.8</v>
      </c>
      <c r="BI8" s="196">
        <v>1037.2</v>
      </c>
      <c r="BJ8" s="221">
        <v>991</v>
      </c>
      <c r="BK8" s="266">
        <v>5146.6000000000004</v>
      </c>
    </row>
    <row r="9" spans="1:63" x14ac:dyDescent="0.2">
      <c r="A9" s="9" t="s">
        <v>62</v>
      </c>
      <c r="B9" s="9"/>
      <c r="C9" s="9" t="s">
        <v>61</v>
      </c>
      <c r="D9" s="268">
        <v>1586.5</v>
      </c>
      <c r="E9" s="265">
        <v>1238.9000000000001</v>
      </c>
      <c r="F9" s="265">
        <v>1430.3</v>
      </c>
      <c r="G9" s="266">
        <v>4967.6000000000004</v>
      </c>
      <c r="H9" s="267">
        <v>4856.8999999999996</v>
      </c>
      <c r="J9" s="13"/>
      <c r="K9" s="9" t="s">
        <v>62</v>
      </c>
      <c r="L9" s="9"/>
      <c r="M9" s="9" t="s">
        <v>61</v>
      </c>
      <c r="N9" s="11">
        <v>875.39999999999964</v>
      </c>
      <c r="O9" s="11">
        <v>999.8</v>
      </c>
      <c r="P9" s="11">
        <v>1244.5</v>
      </c>
      <c r="Q9" s="11">
        <v>1108.8</v>
      </c>
      <c r="R9" s="10">
        <v>4228.5</v>
      </c>
      <c r="S9" s="11">
        <v>1046.5</v>
      </c>
      <c r="T9" s="11">
        <v>991.8</v>
      </c>
      <c r="U9" s="11">
        <v>1202.3</v>
      </c>
      <c r="V9" s="11">
        <v>1064.2</v>
      </c>
      <c r="W9" s="10">
        <v>4304.8</v>
      </c>
      <c r="X9" s="11">
        <v>1068.5999999999999</v>
      </c>
      <c r="Y9" s="11">
        <v>821</v>
      </c>
      <c r="Z9" s="11">
        <v>1063.3</v>
      </c>
      <c r="AA9" s="11">
        <v>1226.7</v>
      </c>
      <c r="AB9" s="10">
        <v>4179.6000000000004</v>
      </c>
      <c r="AC9" s="11">
        <v>1298.5999999999999</v>
      </c>
      <c r="AD9" s="11">
        <v>1261.7</v>
      </c>
      <c r="AE9" s="11">
        <v>1127.2</v>
      </c>
      <c r="AF9" s="11">
        <v>1801.3</v>
      </c>
      <c r="AG9" s="10">
        <v>5488.8</v>
      </c>
      <c r="AH9" s="11">
        <v>1414.1</v>
      </c>
      <c r="AI9" s="11">
        <v>1539.4</v>
      </c>
      <c r="AJ9" s="20">
        <v>1924.3</v>
      </c>
      <c r="AK9" s="20">
        <v>1451.3</v>
      </c>
      <c r="AL9" s="19">
        <v>6329.1</v>
      </c>
      <c r="AM9" s="20">
        <v>1781.3</v>
      </c>
      <c r="AN9" s="20">
        <v>1413.8</v>
      </c>
      <c r="AO9" s="20">
        <v>1244</v>
      </c>
      <c r="AP9" s="20">
        <v>1651.6</v>
      </c>
      <c r="AQ9" s="19">
        <v>6090.7</v>
      </c>
      <c r="AR9" s="20">
        <v>1625.6</v>
      </c>
      <c r="AS9" s="20">
        <v>1636.4</v>
      </c>
      <c r="AT9" s="20">
        <v>1583</v>
      </c>
      <c r="AU9" s="20">
        <v>1380.4</v>
      </c>
      <c r="AV9" s="19">
        <v>6225.4</v>
      </c>
      <c r="AW9" s="20">
        <v>1462.1</v>
      </c>
      <c r="AX9" s="20">
        <v>1411.5</v>
      </c>
      <c r="AY9" s="20">
        <v>1015.3</v>
      </c>
      <c r="AZ9" s="20">
        <v>1312.6</v>
      </c>
      <c r="BA9" s="19">
        <v>5201.5</v>
      </c>
      <c r="BB9" s="20">
        <v>1094.7</v>
      </c>
      <c r="BC9" s="20">
        <v>1274.3</v>
      </c>
      <c r="BD9" s="14">
        <v>1057.5999999999999</v>
      </c>
      <c r="BE9" s="20">
        <v>1430.3</v>
      </c>
      <c r="BF9" s="19">
        <v>4856.8999999999996</v>
      </c>
      <c r="BG9" s="20">
        <v>1144.5999999999999</v>
      </c>
      <c r="BH9" s="14">
        <v>997.6</v>
      </c>
      <c r="BI9" s="196">
        <v>1238.9000000000001</v>
      </c>
      <c r="BJ9" s="265">
        <v>1586.5</v>
      </c>
      <c r="BK9" s="266">
        <v>4967.6000000000004</v>
      </c>
    </row>
    <row r="10" spans="1:63" ht="12" thickBot="1" x14ac:dyDescent="0.25">
      <c r="A10" s="21" t="s">
        <v>63</v>
      </c>
      <c r="B10" s="21"/>
      <c r="C10" s="21" t="s">
        <v>57</v>
      </c>
      <c r="D10" s="243">
        <v>28</v>
      </c>
      <c r="E10" s="244">
        <v>29</v>
      </c>
      <c r="F10" s="244">
        <v>22.9</v>
      </c>
      <c r="G10" s="245">
        <v>94.6</v>
      </c>
      <c r="H10" s="246">
        <v>95.2</v>
      </c>
      <c r="J10" s="13"/>
      <c r="K10" s="21" t="s">
        <v>63</v>
      </c>
      <c r="L10" s="21"/>
      <c r="M10" s="21" t="s">
        <v>57</v>
      </c>
      <c r="N10" s="23">
        <v>23.700000000000003</v>
      </c>
      <c r="O10" s="23">
        <v>41.5</v>
      </c>
      <c r="P10" s="23">
        <v>34.5</v>
      </c>
      <c r="Q10" s="23">
        <v>37.700000000000003</v>
      </c>
      <c r="R10" s="24">
        <v>137.4</v>
      </c>
      <c r="S10" s="23">
        <v>42.8</v>
      </c>
      <c r="T10" s="23">
        <v>26.7</v>
      </c>
      <c r="U10" s="23">
        <v>62.7</v>
      </c>
      <c r="V10" s="23">
        <v>51.7</v>
      </c>
      <c r="W10" s="24">
        <v>183.9</v>
      </c>
      <c r="X10" s="25">
        <v>21.5</v>
      </c>
      <c r="Y10" s="25">
        <v>43.8</v>
      </c>
      <c r="Z10" s="25">
        <v>41.3</v>
      </c>
      <c r="AA10" s="25">
        <v>51.6</v>
      </c>
      <c r="AB10" s="24">
        <v>158.19999999999999</v>
      </c>
      <c r="AC10" s="23">
        <v>17</v>
      </c>
      <c r="AD10" s="23">
        <v>77.8</v>
      </c>
      <c r="AE10" s="25">
        <v>37.799999999999997</v>
      </c>
      <c r="AF10" s="25">
        <v>49.4</v>
      </c>
      <c r="AG10" s="24">
        <v>182</v>
      </c>
      <c r="AH10" s="23">
        <v>44.5</v>
      </c>
      <c r="AI10" s="23">
        <v>50.4</v>
      </c>
      <c r="AJ10" s="23">
        <v>66.900000000000006</v>
      </c>
      <c r="AK10" s="23">
        <v>73.900000000000006</v>
      </c>
      <c r="AL10" s="22">
        <v>235.7</v>
      </c>
      <c r="AM10" s="23">
        <v>64.3</v>
      </c>
      <c r="AN10" s="23">
        <v>67.8</v>
      </c>
      <c r="AO10" s="23">
        <v>29</v>
      </c>
      <c r="AP10" s="23">
        <v>50.5</v>
      </c>
      <c r="AQ10" s="22">
        <v>211.6</v>
      </c>
      <c r="AR10" s="23">
        <v>51.1</v>
      </c>
      <c r="AS10" s="23">
        <v>42.3</v>
      </c>
      <c r="AT10" s="23">
        <v>50</v>
      </c>
      <c r="AU10" s="23">
        <v>35.5</v>
      </c>
      <c r="AV10" s="22">
        <v>178.9</v>
      </c>
      <c r="AW10" s="23">
        <v>8.9</v>
      </c>
      <c r="AX10" s="23">
        <v>36.6</v>
      </c>
      <c r="AY10" s="23">
        <v>33.200000000000003</v>
      </c>
      <c r="AZ10" s="23">
        <v>13</v>
      </c>
      <c r="BA10" s="22">
        <v>91.700000000000017</v>
      </c>
      <c r="BB10" s="23">
        <v>28</v>
      </c>
      <c r="BC10" s="23">
        <v>11.8</v>
      </c>
      <c r="BD10" s="25">
        <v>32.5</v>
      </c>
      <c r="BE10" s="23">
        <v>22.9</v>
      </c>
      <c r="BF10" s="22">
        <v>95.2</v>
      </c>
      <c r="BG10" s="23">
        <v>7.8</v>
      </c>
      <c r="BH10" s="25">
        <v>29.8</v>
      </c>
      <c r="BI10" s="25">
        <v>29</v>
      </c>
      <c r="BJ10" s="227">
        <v>28</v>
      </c>
      <c r="BK10" s="232">
        <v>94.6</v>
      </c>
    </row>
    <row r="11" spans="1:63" x14ac:dyDescent="0.2">
      <c r="A11" s="9" t="s">
        <v>64</v>
      </c>
      <c r="B11" s="9"/>
      <c r="C11" s="9"/>
      <c r="D11" s="247" t="s">
        <v>65</v>
      </c>
      <c r="E11" s="248" t="s">
        <v>65</v>
      </c>
      <c r="F11" s="248" t="s">
        <v>65</v>
      </c>
      <c r="G11" s="249" t="s">
        <v>65</v>
      </c>
      <c r="H11" s="250" t="s">
        <v>65</v>
      </c>
      <c r="J11" s="13"/>
      <c r="K11" s="9" t="s">
        <v>64</v>
      </c>
      <c r="L11" s="9"/>
      <c r="M11" s="9"/>
      <c r="N11" s="13"/>
      <c r="O11" s="13"/>
      <c r="P11" s="13"/>
      <c r="Q11" s="13"/>
      <c r="R11" s="16"/>
      <c r="S11" s="13"/>
      <c r="T11" s="13"/>
      <c r="U11" s="13"/>
      <c r="V11" s="13"/>
      <c r="W11" s="16"/>
      <c r="X11" s="14"/>
      <c r="Y11" s="14"/>
      <c r="Z11" s="14"/>
      <c r="AA11" s="14"/>
      <c r="AB11" s="26"/>
      <c r="AC11" s="13"/>
      <c r="AD11" s="13"/>
      <c r="AE11" s="14"/>
      <c r="AF11" s="14"/>
      <c r="AG11" s="26"/>
      <c r="AH11" s="13"/>
      <c r="AI11" s="13"/>
      <c r="AJ11" s="13" t="s">
        <v>66</v>
      </c>
      <c r="AK11" s="13"/>
      <c r="AL11" s="16"/>
      <c r="AM11" s="13"/>
      <c r="AN11" s="13"/>
      <c r="AO11" s="13"/>
      <c r="AP11" s="13"/>
      <c r="AQ11" s="16"/>
      <c r="AR11" s="13"/>
      <c r="AS11" s="13"/>
      <c r="AT11" s="13"/>
      <c r="AU11" s="13"/>
      <c r="AV11" s="16"/>
      <c r="AW11" s="13"/>
      <c r="AX11" s="13"/>
      <c r="AY11" s="13"/>
      <c r="AZ11" s="13"/>
      <c r="BA11" s="16"/>
      <c r="BB11" s="13"/>
      <c r="BC11" s="13"/>
      <c r="BD11" s="14"/>
      <c r="BE11" s="13"/>
      <c r="BF11" s="16"/>
      <c r="BG11" s="13"/>
      <c r="BH11" s="14"/>
      <c r="BI11" s="14"/>
      <c r="BJ11" s="221" t="s">
        <v>65</v>
      </c>
      <c r="BK11" s="223" t="s">
        <v>65</v>
      </c>
    </row>
    <row r="12" spans="1:63" x14ac:dyDescent="0.2">
      <c r="A12" s="9"/>
      <c r="B12" s="9" t="s">
        <v>67</v>
      </c>
      <c r="C12" s="9" t="s">
        <v>68</v>
      </c>
      <c r="D12" s="239">
        <v>22.7</v>
      </c>
      <c r="E12" s="221">
        <v>19.8</v>
      </c>
      <c r="F12" s="221">
        <v>20.6</v>
      </c>
      <c r="G12" s="223">
        <v>85.1</v>
      </c>
      <c r="H12" s="242">
        <v>82.5</v>
      </c>
      <c r="J12" s="13"/>
      <c r="K12" s="9"/>
      <c r="L12" s="9" t="s">
        <v>67</v>
      </c>
      <c r="M12" s="9" t="s">
        <v>68</v>
      </c>
      <c r="N12" s="13">
        <v>16.100000000000001</v>
      </c>
      <c r="O12" s="13">
        <v>15.2</v>
      </c>
      <c r="P12" s="13">
        <v>16.399999999999999</v>
      </c>
      <c r="Q12" s="13">
        <v>16.3</v>
      </c>
      <c r="R12" s="16">
        <v>64</v>
      </c>
      <c r="S12" s="13">
        <v>14.1</v>
      </c>
      <c r="T12" s="13">
        <v>15</v>
      </c>
      <c r="U12" s="13">
        <v>15.2</v>
      </c>
      <c r="V12" s="13">
        <v>14.1</v>
      </c>
      <c r="W12" s="16">
        <v>58.4</v>
      </c>
      <c r="X12" s="18">
        <v>13.6</v>
      </c>
      <c r="Y12" s="18">
        <v>13.3</v>
      </c>
      <c r="Z12" s="18">
        <v>14.8</v>
      </c>
      <c r="AA12" s="18">
        <v>16</v>
      </c>
      <c r="AB12" s="12">
        <v>57.7</v>
      </c>
      <c r="AC12" s="13">
        <v>17.399999999999999</v>
      </c>
      <c r="AD12" s="13">
        <v>17.899999999999999</v>
      </c>
      <c r="AE12" s="14">
        <v>19.600000000000001</v>
      </c>
      <c r="AF12" s="14">
        <v>18.600000000000001</v>
      </c>
      <c r="AG12" s="26">
        <v>73.5</v>
      </c>
      <c r="AH12" s="13">
        <v>17.2</v>
      </c>
      <c r="AI12" s="13">
        <v>20.100000000000001</v>
      </c>
      <c r="AJ12" s="13">
        <v>24.7</v>
      </c>
      <c r="AK12" s="13">
        <v>25.6</v>
      </c>
      <c r="AL12" s="16">
        <v>87.6</v>
      </c>
      <c r="AM12" s="13">
        <f>22.8+1.6</f>
        <v>24.400000000000002</v>
      </c>
      <c r="AN12" s="13">
        <f>20.5+1.5</f>
        <v>22</v>
      </c>
      <c r="AO12" s="13">
        <f>18.7+1.6</f>
        <v>20.3</v>
      </c>
      <c r="AP12" s="13">
        <f>21.3+1.4</f>
        <v>22.7</v>
      </c>
      <c r="AQ12" s="16">
        <f>83.3+6.1</f>
        <v>89.399999999999991</v>
      </c>
      <c r="AR12" s="13">
        <f>23.9+1.4</f>
        <v>25.299999999999997</v>
      </c>
      <c r="AS12" s="13">
        <f>22.8+1.4</f>
        <v>24.2</v>
      </c>
      <c r="AT12" s="13">
        <f>24.4+1.6</f>
        <v>26</v>
      </c>
      <c r="AU12" s="13">
        <f>22.2+1.6</f>
        <v>23.8</v>
      </c>
      <c r="AV12" s="16">
        <f>93.3+6</f>
        <v>99.3</v>
      </c>
      <c r="AW12" s="13">
        <f>19.7+1.5</f>
        <v>21.2</v>
      </c>
      <c r="AX12" s="13">
        <f>20.4+1.5</f>
        <v>21.9</v>
      </c>
      <c r="AY12" s="13">
        <f>20.4+1.6</f>
        <v>22</v>
      </c>
      <c r="AZ12" s="13">
        <f>20.3+1.5</f>
        <v>21.8</v>
      </c>
      <c r="BA12" s="16">
        <f>80.8+6.2-0.1</f>
        <v>86.9</v>
      </c>
      <c r="BB12" s="13">
        <v>20.8</v>
      </c>
      <c r="BC12" s="13">
        <v>21.4</v>
      </c>
      <c r="BD12" s="11">
        <v>19.7</v>
      </c>
      <c r="BE12" s="13">
        <v>20.6</v>
      </c>
      <c r="BF12" s="16">
        <f>76.3+6.2</f>
        <v>82.5</v>
      </c>
      <c r="BG12" s="13">
        <v>21.1</v>
      </c>
      <c r="BH12" s="14">
        <v>21.5</v>
      </c>
      <c r="BI12" s="14">
        <v>19.8</v>
      </c>
      <c r="BJ12" s="221">
        <v>22.7</v>
      </c>
      <c r="BK12" s="223">
        <v>85.1</v>
      </c>
    </row>
    <row r="13" spans="1:63" ht="12" thickBot="1" x14ac:dyDescent="0.25">
      <c r="A13" s="21"/>
      <c r="B13" s="21" t="s">
        <v>69</v>
      </c>
      <c r="C13" s="21" t="s">
        <v>68</v>
      </c>
      <c r="D13" s="243">
        <v>2.1</v>
      </c>
      <c r="E13" s="244">
        <v>1.7</v>
      </c>
      <c r="F13" s="244">
        <v>3</v>
      </c>
      <c r="G13" s="245">
        <v>8.4</v>
      </c>
      <c r="H13" s="246">
        <v>9.1999999999999993</v>
      </c>
      <c r="J13" s="13"/>
      <c r="K13" s="21"/>
      <c r="L13" s="21" t="s">
        <v>69</v>
      </c>
      <c r="M13" s="21" t="s">
        <v>68</v>
      </c>
      <c r="N13" s="23">
        <v>5.2000000000000011</v>
      </c>
      <c r="O13" s="23">
        <v>4.4000000000000004</v>
      </c>
      <c r="P13" s="23">
        <v>4.9000000000000004</v>
      </c>
      <c r="Q13" s="23">
        <v>5.6</v>
      </c>
      <c r="R13" s="22">
        <v>20.100000000000001</v>
      </c>
      <c r="S13" s="23">
        <v>4.5</v>
      </c>
      <c r="T13" s="23">
        <v>6.5</v>
      </c>
      <c r="U13" s="23">
        <v>6.3</v>
      </c>
      <c r="V13" s="23">
        <v>7.7</v>
      </c>
      <c r="W13" s="22">
        <v>25</v>
      </c>
      <c r="X13" s="27">
        <v>5.0999999999999996</v>
      </c>
      <c r="Y13" s="27">
        <v>5.6</v>
      </c>
      <c r="Z13" s="27">
        <v>5.2</v>
      </c>
      <c r="AA13" s="27">
        <v>4.7</v>
      </c>
      <c r="AB13" s="28">
        <v>20.6</v>
      </c>
      <c r="AC13" s="23">
        <v>5.4</v>
      </c>
      <c r="AD13" s="23">
        <v>4.5</v>
      </c>
      <c r="AE13" s="25">
        <v>5.6</v>
      </c>
      <c r="AF13" s="25">
        <v>5.5</v>
      </c>
      <c r="AG13" s="22">
        <v>21</v>
      </c>
      <c r="AH13" s="23">
        <v>5.0999999999999996</v>
      </c>
      <c r="AI13" s="23">
        <v>4.5</v>
      </c>
      <c r="AJ13" s="23">
        <v>4.4000000000000004</v>
      </c>
      <c r="AK13" s="23">
        <v>5.5</v>
      </c>
      <c r="AL13" s="22">
        <v>19.5</v>
      </c>
      <c r="AM13" s="23">
        <f>4.6-1.6</f>
        <v>2.9999999999999996</v>
      </c>
      <c r="AN13" s="23">
        <f>5.9-1.5</f>
        <v>4.4000000000000004</v>
      </c>
      <c r="AO13" s="23">
        <f>5.7-1.6</f>
        <v>4.0999999999999996</v>
      </c>
      <c r="AP13" s="23">
        <f>4.7-1.4</f>
        <v>3.3000000000000003</v>
      </c>
      <c r="AQ13" s="22">
        <f>20.9-6.1</f>
        <v>14.799999999999999</v>
      </c>
      <c r="AR13" s="23">
        <f>4.2-1.4</f>
        <v>2.8000000000000003</v>
      </c>
      <c r="AS13" s="23">
        <f>4.8-0.2-1.4</f>
        <v>3.1999999999999997</v>
      </c>
      <c r="AT13" s="23">
        <f>5.5-1.6</f>
        <v>3.9</v>
      </c>
      <c r="AU13" s="23">
        <f>4.7-1.6</f>
        <v>3.1</v>
      </c>
      <c r="AV13" s="22">
        <f>19-6</f>
        <v>13</v>
      </c>
      <c r="AW13" s="23">
        <f>4.1-1.5</f>
        <v>2.5999999999999996</v>
      </c>
      <c r="AX13" s="23">
        <f>2.9-1.5</f>
        <v>1.4</v>
      </c>
      <c r="AY13" s="23">
        <f>3.6-1.6</f>
        <v>2</v>
      </c>
      <c r="AZ13" s="23">
        <f>5-1.5</f>
        <v>3.5</v>
      </c>
      <c r="BA13" s="22">
        <f>15.6-6.2+0.1</f>
        <v>9.4999999999999982</v>
      </c>
      <c r="BB13" s="23">
        <v>2.4</v>
      </c>
      <c r="BC13" s="23">
        <v>1.8</v>
      </c>
      <c r="BD13" s="173">
        <v>2</v>
      </c>
      <c r="BE13" s="23">
        <v>3</v>
      </c>
      <c r="BF13" s="22">
        <f>15.4-6.2</f>
        <v>9.1999999999999993</v>
      </c>
      <c r="BG13" s="23">
        <v>2.2000000000000002</v>
      </c>
      <c r="BH13" s="25">
        <v>2.4</v>
      </c>
      <c r="BI13" s="25">
        <v>1.7</v>
      </c>
      <c r="BJ13" s="227">
        <v>2.1</v>
      </c>
      <c r="BK13" s="232">
        <v>8.4</v>
      </c>
    </row>
    <row r="14" spans="1:63" ht="12" thickBot="1" x14ac:dyDescent="0.25">
      <c r="A14" s="29" t="s">
        <v>70</v>
      </c>
      <c r="B14" s="29"/>
      <c r="C14" s="29" t="s">
        <v>68</v>
      </c>
      <c r="D14" s="269">
        <v>24.8</v>
      </c>
      <c r="E14" s="270">
        <v>21.5</v>
      </c>
      <c r="F14" s="270">
        <v>23.6</v>
      </c>
      <c r="G14" s="271">
        <v>93.5</v>
      </c>
      <c r="H14" s="272">
        <v>91.7</v>
      </c>
      <c r="J14" s="32"/>
      <c r="K14" s="29" t="s">
        <v>70</v>
      </c>
      <c r="L14" s="29"/>
      <c r="M14" s="29" t="s">
        <v>68</v>
      </c>
      <c r="N14" s="31">
        <v>21.29999999999999</v>
      </c>
      <c r="O14" s="31">
        <v>19.600000000000001</v>
      </c>
      <c r="P14" s="31">
        <v>21.3</v>
      </c>
      <c r="Q14" s="31">
        <v>21.9</v>
      </c>
      <c r="R14" s="30">
        <v>84.1</v>
      </c>
      <c r="S14" s="31">
        <v>18.600000000000001</v>
      </c>
      <c r="T14" s="31">
        <v>21.5</v>
      </c>
      <c r="U14" s="31">
        <v>21.5</v>
      </c>
      <c r="V14" s="31">
        <v>21.8</v>
      </c>
      <c r="W14" s="30">
        <v>83.4</v>
      </c>
      <c r="X14" s="33">
        <v>18.7</v>
      </c>
      <c r="Y14" s="33">
        <v>18.899999999999999</v>
      </c>
      <c r="Z14" s="33">
        <v>20</v>
      </c>
      <c r="AA14" s="33">
        <v>20.7</v>
      </c>
      <c r="AB14" s="34">
        <v>78.3</v>
      </c>
      <c r="AC14" s="31">
        <v>22.8</v>
      </c>
      <c r="AD14" s="31">
        <v>22.4</v>
      </c>
      <c r="AE14" s="35">
        <v>25.2</v>
      </c>
      <c r="AF14" s="35">
        <v>24.1</v>
      </c>
      <c r="AG14" s="36">
        <v>94.5</v>
      </c>
      <c r="AH14" s="31">
        <v>22.3</v>
      </c>
      <c r="AI14" s="31">
        <v>24.6</v>
      </c>
      <c r="AJ14" s="31">
        <v>29.1</v>
      </c>
      <c r="AK14" s="31">
        <v>31.1</v>
      </c>
      <c r="AL14" s="30">
        <v>107.1</v>
      </c>
      <c r="AM14" s="31">
        <v>27.4</v>
      </c>
      <c r="AN14" s="31">
        <v>26.4</v>
      </c>
      <c r="AO14" s="31">
        <v>24.4</v>
      </c>
      <c r="AP14" s="31">
        <v>26</v>
      </c>
      <c r="AQ14" s="30">
        <v>104.2</v>
      </c>
      <c r="AR14" s="31">
        <v>28.1</v>
      </c>
      <c r="AS14" s="31">
        <f>27.6-0.2</f>
        <v>27.400000000000002</v>
      </c>
      <c r="AT14" s="31">
        <v>29.9</v>
      </c>
      <c r="AU14" s="31">
        <v>26.9</v>
      </c>
      <c r="AV14" s="30">
        <v>112.3</v>
      </c>
      <c r="AW14" s="31">
        <v>23.8</v>
      </c>
      <c r="AX14" s="31">
        <v>23.3</v>
      </c>
      <c r="AY14" s="31">
        <v>24</v>
      </c>
      <c r="AZ14" s="31">
        <v>25.3</v>
      </c>
      <c r="BA14" s="30">
        <v>96.399999999999991</v>
      </c>
      <c r="BB14" s="31">
        <v>23.2</v>
      </c>
      <c r="BC14" s="31">
        <v>23.2</v>
      </c>
      <c r="BD14" s="163">
        <v>21.7</v>
      </c>
      <c r="BE14" s="31">
        <v>23.6</v>
      </c>
      <c r="BF14" s="30">
        <v>91.7</v>
      </c>
      <c r="BG14" s="31">
        <v>23.3</v>
      </c>
      <c r="BH14" s="93">
        <v>23.9</v>
      </c>
      <c r="BI14" s="93">
        <v>21.5</v>
      </c>
      <c r="BJ14" s="228">
        <v>24.8</v>
      </c>
      <c r="BK14" s="277">
        <v>93.5</v>
      </c>
    </row>
    <row r="15" spans="1:63" x14ac:dyDescent="0.2">
      <c r="D15" s="75"/>
      <c r="E15" s="75"/>
      <c r="F15" s="75"/>
      <c r="G15" s="75"/>
      <c r="H15" s="75"/>
      <c r="K15" s="37" t="s">
        <v>71</v>
      </c>
    </row>
    <row r="16" spans="1:63" x14ac:dyDescent="0.2">
      <c r="D16" s="75"/>
      <c r="E16" s="75"/>
      <c r="F16" s="75"/>
      <c r="G16" s="75"/>
      <c r="H16" s="75"/>
      <c r="K16" s="37" t="s">
        <v>72</v>
      </c>
    </row>
    <row r="17" spans="1:63" x14ac:dyDescent="0.2">
      <c r="D17" s="75"/>
      <c r="E17" s="75"/>
      <c r="F17" s="75"/>
      <c r="G17" s="75"/>
      <c r="H17" s="75"/>
    </row>
    <row r="18" spans="1:63" ht="12.75" customHeight="1" x14ac:dyDescent="0.2">
      <c r="A18" s="4" t="s">
        <v>73</v>
      </c>
      <c r="B18" s="4"/>
      <c r="D18" s="75"/>
      <c r="E18" s="75"/>
      <c r="F18" s="75"/>
      <c r="G18" s="75"/>
      <c r="H18" s="75"/>
      <c r="K18" s="4" t="s">
        <v>74</v>
      </c>
    </row>
    <row r="19" spans="1:63" ht="12.75" customHeight="1" x14ac:dyDescent="0.2">
      <c r="D19" s="75"/>
      <c r="E19" s="75"/>
      <c r="F19" s="75"/>
      <c r="G19" s="75"/>
      <c r="H19" s="75"/>
    </row>
    <row r="20" spans="1:63" ht="12.75" customHeight="1" x14ac:dyDescent="0.2">
      <c r="A20" s="161" t="s">
        <v>4</v>
      </c>
      <c r="B20" s="149"/>
      <c r="C20" s="161" t="s">
        <v>5</v>
      </c>
      <c r="D20" s="145" t="s">
        <v>6</v>
      </c>
      <c r="E20" s="145" t="s">
        <v>7</v>
      </c>
      <c r="F20" s="145" t="s">
        <v>8</v>
      </c>
      <c r="G20" s="145" t="s">
        <v>9</v>
      </c>
      <c r="H20" s="145" t="s">
        <v>10</v>
      </c>
      <c r="J20" s="7"/>
      <c r="K20" s="8" t="s">
        <v>4</v>
      </c>
      <c r="L20" s="8"/>
      <c r="M20" s="8" t="s">
        <v>5</v>
      </c>
      <c r="N20" s="7" t="s">
        <v>11</v>
      </c>
      <c r="O20" s="7" t="s">
        <v>12</v>
      </c>
      <c r="P20" s="7" t="s">
        <v>13</v>
      </c>
      <c r="Q20" s="7" t="s">
        <v>14</v>
      </c>
      <c r="R20" s="7" t="s">
        <v>15</v>
      </c>
      <c r="S20" s="7" t="s">
        <v>16</v>
      </c>
      <c r="T20" s="7" t="s">
        <v>17</v>
      </c>
      <c r="U20" s="7" t="s">
        <v>18</v>
      </c>
      <c r="V20" s="7" t="s">
        <v>19</v>
      </c>
      <c r="W20" s="7" t="s">
        <v>20</v>
      </c>
      <c r="X20" s="7" t="s">
        <v>21</v>
      </c>
      <c r="Y20" s="7" t="s">
        <v>22</v>
      </c>
      <c r="Z20" s="7" t="s">
        <v>23</v>
      </c>
      <c r="AA20" s="7" t="s">
        <v>24</v>
      </c>
      <c r="AB20" s="7" t="s">
        <v>25</v>
      </c>
      <c r="AC20" s="7" t="s">
        <v>26</v>
      </c>
      <c r="AD20" s="7" t="s">
        <v>27</v>
      </c>
      <c r="AE20" s="7" t="s">
        <v>28</v>
      </c>
      <c r="AF20" s="7" t="s">
        <v>29</v>
      </c>
      <c r="AG20" s="7" t="s">
        <v>30</v>
      </c>
      <c r="AH20" s="7" t="s">
        <v>31</v>
      </c>
      <c r="AI20" s="7" t="s">
        <v>32</v>
      </c>
      <c r="AJ20" s="7" t="s">
        <v>33</v>
      </c>
      <c r="AK20" s="7" t="s">
        <v>34</v>
      </c>
      <c r="AL20" s="7" t="s">
        <v>35</v>
      </c>
      <c r="AM20" s="7" t="s">
        <v>36</v>
      </c>
      <c r="AN20" s="7" t="s">
        <v>37</v>
      </c>
      <c r="AO20" s="7" t="s">
        <v>38</v>
      </c>
      <c r="AP20" s="7" t="s">
        <v>39</v>
      </c>
      <c r="AQ20" s="7" t="s">
        <v>40</v>
      </c>
      <c r="AR20" s="7" t="s">
        <v>41</v>
      </c>
      <c r="AS20" s="7" t="s">
        <v>42</v>
      </c>
      <c r="AT20" s="7" t="s">
        <v>43</v>
      </c>
      <c r="AU20" s="7" t="s">
        <v>44</v>
      </c>
      <c r="AV20" s="7" t="s">
        <v>45</v>
      </c>
      <c r="AW20" s="7" t="s">
        <v>46</v>
      </c>
      <c r="AX20" s="7" t="s">
        <v>47</v>
      </c>
      <c r="AY20" s="7" t="s">
        <v>48</v>
      </c>
      <c r="AZ20" s="7" t="s">
        <v>49</v>
      </c>
      <c r="BA20" s="7" t="s">
        <v>50</v>
      </c>
      <c r="BB20" s="7" t="s">
        <v>51</v>
      </c>
      <c r="BC20" s="7" t="s">
        <v>52</v>
      </c>
      <c r="BD20" s="7" t="s">
        <v>53</v>
      </c>
      <c r="BE20" s="7" t="s">
        <v>8</v>
      </c>
      <c r="BF20" s="7" t="s">
        <v>10</v>
      </c>
      <c r="BG20" s="7" t="s">
        <v>54</v>
      </c>
      <c r="BH20" s="7" t="s">
        <v>55</v>
      </c>
      <c r="BI20" s="7" t="s">
        <v>7</v>
      </c>
      <c r="BJ20" s="7" t="s">
        <v>6</v>
      </c>
      <c r="BK20" s="7" t="s">
        <v>9</v>
      </c>
    </row>
    <row r="21" spans="1:63" ht="12.75" customHeight="1" x14ac:dyDescent="0.2">
      <c r="A21" s="9" t="s">
        <v>56</v>
      </c>
      <c r="B21" s="9"/>
      <c r="C21" s="9" t="s">
        <v>75</v>
      </c>
      <c r="D21" s="235">
        <v>780</v>
      </c>
      <c r="E21" s="236">
        <v>689</v>
      </c>
      <c r="F21" s="236">
        <v>858</v>
      </c>
      <c r="G21" s="237">
        <v>3067</v>
      </c>
      <c r="H21" s="238">
        <v>3287</v>
      </c>
      <c r="J21" s="14"/>
      <c r="K21" s="9" t="s">
        <v>56</v>
      </c>
      <c r="L21" s="9"/>
      <c r="M21" s="9" t="s">
        <v>75</v>
      </c>
      <c r="N21" s="14">
        <v>216</v>
      </c>
      <c r="O21" s="14">
        <v>174</v>
      </c>
      <c r="P21" s="14">
        <v>227</v>
      </c>
      <c r="Q21" s="14">
        <v>270</v>
      </c>
      <c r="R21" s="26">
        <v>887</v>
      </c>
      <c r="S21" s="14">
        <v>272</v>
      </c>
      <c r="T21" s="14">
        <v>290</v>
      </c>
      <c r="U21" s="14">
        <v>293</v>
      </c>
      <c r="V21" s="14">
        <v>323</v>
      </c>
      <c r="W21" s="41">
        <v>1178</v>
      </c>
      <c r="X21" s="14">
        <v>276</v>
      </c>
      <c r="Y21" s="14">
        <v>323</v>
      </c>
      <c r="Z21" s="14">
        <v>405</v>
      </c>
      <c r="AA21" s="14">
        <v>449</v>
      </c>
      <c r="AB21" s="41">
        <v>1453</v>
      </c>
      <c r="AC21" s="14">
        <v>436</v>
      </c>
      <c r="AD21" s="14">
        <v>341</v>
      </c>
      <c r="AE21" s="14">
        <v>387</v>
      </c>
      <c r="AF21" s="14">
        <v>351</v>
      </c>
      <c r="AG21" s="41">
        <v>1514</v>
      </c>
      <c r="AH21" s="14">
        <v>397</v>
      </c>
      <c r="AI21" s="14">
        <v>400</v>
      </c>
      <c r="AJ21" s="14">
        <v>252</v>
      </c>
      <c r="AK21" s="14">
        <v>388</v>
      </c>
      <c r="AL21" s="41">
        <v>1437</v>
      </c>
      <c r="AM21" s="40">
        <v>427</v>
      </c>
      <c r="AN21" s="40">
        <v>421</v>
      </c>
      <c r="AO21" s="42">
        <v>574</v>
      </c>
      <c r="AP21" s="42">
        <v>791</v>
      </c>
      <c r="AQ21" s="41">
        <v>2213</v>
      </c>
      <c r="AR21" s="40">
        <v>1116</v>
      </c>
      <c r="AS21" s="40">
        <v>1073</v>
      </c>
      <c r="AT21" s="39">
        <v>1313</v>
      </c>
      <c r="AU21" s="39">
        <v>1269</v>
      </c>
      <c r="AV21" s="38">
        <v>4771</v>
      </c>
      <c r="AW21" s="40">
        <v>1069</v>
      </c>
      <c r="AX21" s="40">
        <v>838</v>
      </c>
      <c r="AY21" s="40">
        <v>821</v>
      </c>
      <c r="AZ21" s="40">
        <v>940</v>
      </c>
      <c r="BA21" s="38">
        <v>3668</v>
      </c>
      <c r="BB21" s="40">
        <v>901</v>
      </c>
      <c r="BC21" s="40">
        <v>762</v>
      </c>
      <c r="BD21" s="40">
        <v>766</v>
      </c>
      <c r="BE21" s="40">
        <v>858</v>
      </c>
      <c r="BF21" s="38">
        <v>3287</v>
      </c>
      <c r="BG21" s="40">
        <v>828</v>
      </c>
      <c r="BH21" s="14">
        <v>770</v>
      </c>
      <c r="BI21" s="14">
        <v>689</v>
      </c>
      <c r="BJ21" s="221">
        <v>780</v>
      </c>
      <c r="BK21" s="240">
        <v>3067</v>
      </c>
    </row>
    <row r="22" spans="1:63" ht="12.75" customHeight="1" x14ac:dyDescent="0.2">
      <c r="A22" s="9" t="s">
        <v>58</v>
      </c>
      <c r="B22" s="9"/>
      <c r="C22" s="9" t="s">
        <v>75</v>
      </c>
      <c r="D22" s="239">
        <v>268</v>
      </c>
      <c r="E22" s="221">
        <v>267</v>
      </c>
      <c r="F22" s="221">
        <v>253</v>
      </c>
      <c r="G22" s="240">
        <v>1107</v>
      </c>
      <c r="H22" s="241">
        <v>1119</v>
      </c>
      <c r="J22" s="14"/>
      <c r="K22" s="9" t="s">
        <v>58</v>
      </c>
      <c r="L22" s="9"/>
      <c r="M22" s="9" t="s">
        <v>75</v>
      </c>
      <c r="N22" s="14">
        <v>216</v>
      </c>
      <c r="O22" s="14">
        <v>200</v>
      </c>
      <c r="P22" s="14">
        <v>226</v>
      </c>
      <c r="Q22" s="14">
        <v>255</v>
      </c>
      <c r="R22" s="26">
        <v>897</v>
      </c>
      <c r="S22" s="14">
        <v>212</v>
      </c>
      <c r="T22" s="14">
        <v>279</v>
      </c>
      <c r="U22" s="14">
        <v>271</v>
      </c>
      <c r="V22" s="14">
        <v>265</v>
      </c>
      <c r="W22" s="41">
        <v>1027</v>
      </c>
      <c r="X22" s="14">
        <v>252</v>
      </c>
      <c r="Y22" s="14">
        <v>245</v>
      </c>
      <c r="Z22" s="14">
        <v>263</v>
      </c>
      <c r="AA22" s="14">
        <v>305</v>
      </c>
      <c r="AB22" s="41">
        <v>1065</v>
      </c>
      <c r="AC22" s="14">
        <v>303</v>
      </c>
      <c r="AD22" s="14">
        <v>285</v>
      </c>
      <c r="AE22" s="14">
        <v>314</v>
      </c>
      <c r="AF22" s="14">
        <v>270</v>
      </c>
      <c r="AG22" s="41">
        <v>1172</v>
      </c>
      <c r="AH22" s="14">
        <v>209</v>
      </c>
      <c r="AI22" s="14">
        <v>247</v>
      </c>
      <c r="AJ22" s="14">
        <v>309</v>
      </c>
      <c r="AK22" s="14">
        <v>303</v>
      </c>
      <c r="AL22" s="41">
        <v>1068</v>
      </c>
      <c r="AM22" s="40">
        <v>285</v>
      </c>
      <c r="AN22" s="40">
        <v>319</v>
      </c>
      <c r="AO22" s="44">
        <v>324</v>
      </c>
      <c r="AP22" s="44">
        <v>324</v>
      </c>
      <c r="AQ22" s="41">
        <v>1252</v>
      </c>
      <c r="AR22" s="40">
        <v>252</v>
      </c>
      <c r="AS22" s="40">
        <v>287</v>
      </c>
      <c r="AT22" s="9">
        <v>387</v>
      </c>
      <c r="AU22" s="9">
        <v>322</v>
      </c>
      <c r="AV22" s="38">
        <v>1238</v>
      </c>
      <c r="AW22" s="40">
        <v>264</v>
      </c>
      <c r="AX22" s="40">
        <v>270</v>
      </c>
      <c r="AY22" s="40">
        <v>294</v>
      </c>
      <c r="AZ22" s="40">
        <v>302</v>
      </c>
      <c r="BA22" s="38">
        <v>1130</v>
      </c>
      <c r="BB22" s="40">
        <v>261</v>
      </c>
      <c r="BC22" s="40">
        <v>296</v>
      </c>
      <c r="BD22" s="40">
        <v>308</v>
      </c>
      <c r="BE22" s="40">
        <v>253</v>
      </c>
      <c r="BF22" s="38">
        <v>1119</v>
      </c>
      <c r="BG22" s="40">
        <v>272</v>
      </c>
      <c r="BH22" s="14">
        <v>300</v>
      </c>
      <c r="BI22" s="14">
        <v>267</v>
      </c>
      <c r="BJ22" s="221">
        <v>268</v>
      </c>
      <c r="BK22" s="240">
        <v>1107</v>
      </c>
    </row>
    <row r="23" spans="1:63" ht="12.75" customHeight="1" x14ac:dyDescent="0.2">
      <c r="A23" s="9" t="s">
        <v>60</v>
      </c>
      <c r="B23" s="9"/>
      <c r="C23" s="9" t="s">
        <v>75</v>
      </c>
      <c r="D23" s="239">
        <v>66</v>
      </c>
      <c r="E23" s="221">
        <v>74</v>
      </c>
      <c r="F23" s="221">
        <v>173</v>
      </c>
      <c r="G23" s="223">
        <v>376</v>
      </c>
      <c r="H23" s="242">
        <v>548</v>
      </c>
      <c r="J23" s="14"/>
      <c r="K23" s="9" t="s">
        <v>60</v>
      </c>
      <c r="L23" s="9"/>
      <c r="M23" s="9" t="s">
        <v>75</v>
      </c>
      <c r="N23" s="14">
        <v>131</v>
      </c>
      <c r="O23" s="14">
        <v>154</v>
      </c>
      <c r="P23" s="14">
        <v>135</v>
      </c>
      <c r="Q23" s="14">
        <v>155</v>
      </c>
      <c r="R23" s="26">
        <v>575</v>
      </c>
      <c r="S23" s="14">
        <v>120</v>
      </c>
      <c r="T23" s="14">
        <v>142</v>
      </c>
      <c r="U23" s="14">
        <v>138</v>
      </c>
      <c r="V23" s="14">
        <v>179</v>
      </c>
      <c r="W23" s="26">
        <v>579</v>
      </c>
      <c r="X23" s="14">
        <v>175</v>
      </c>
      <c r="Y23" s="14">
        <v>225</v>
      </c>
      <c r="Z23" s="14">
        <v>187</v>
      </c>
      <c r="AA23" s="14">
        <v>170</v>
      </c>
      <c r="AB23" s="26">
        <v>757</v>
      </c>
      <c r="AC23" s="14">
        <v>190</v>
      </c>
      <c r="AD23" s="14">
        <v>211</v>
      </c>
      <c r="AE23" s="14">
        <v>250</v>
      </c>
      <c r="AF23" s="14">
        <v>276</v>
      </c>
      <c r="AG23" s="26">
        <v>927</v>
      </c>
      <c r="AH23" s="14">
        <v>189</v>
      </c>
      <c r="AI23" s="14">
        <v>85</v>
      </c>
      <c r="AJ23" s="14">
        <v>125</v>
      </c>
      <c r="AK23" s="14">
        <v>132</v>
      </c>
      <c r="AL23" s="26">
        <v>531</v>
      </c>
      <c r="AM23" s="14">
        <v>107</v>
      </c>
      <c r="AN23" s="14">
        <v>205</v>
      </c>
      <c r="AO23" s="42">
        <v>136</v>
      </c>
      <c r="AP23" s="42">
        <v>240</v>
      </c>
      <c r="AQ23" s="26">
        <v>688</v>
      </c>
      <c r="AR23" s="14">
        <v>309</v>
      </c>
      <c r="AS23" s="14">
        <v>318</v>
      </c>
      <c r="AT23" s="9">
        <v>285</v>
      </c>
      <c r="AU23" s="9">
        <v>175</v>
      </c>
      <c r="AV23" s="38">
        <v>1087</v>
      </c>
      <c r="AW23" s="14">
        <v>181</v>
      </c>
      <c r="AX23" s="14">
        <v>111</v>
      </c>
      <c r="AY23" s="14">
        <v>225</v>
      </c>
      <c r="AZ23" s="14">
        <v>133</v>
      </c>
      <c r="BA23" s="38">
        <v>650</v>
      </c>
      <c r="BB23" s="14">
        <v>133</v>
      </c>
      <c r="BC23" s="14">
        <v>145</v>
      </c>
      <c r="BD23" s="14">
        <v>97</v>
      </c>
      <c r="BE23" s="14">
        <v>173</v>
      </c>
      <c r="BF23" s="38">
        <v>548</v>
      </c>
      <c r="BG23" s="14">
        <v>104</v>
      </c>
      <c r="BH23" s="14">
        <v>132</v>
      </c>
      <c r="BI23" s="14">
        <v>74</v>
      </c>
      <c r="BJ23" s="221">
        <v>66</v>
      </c>
      <c r="BK23" s="223">
        <v>376</v>
      </c>
    </row>
    <row r="24" spans="1:63" ht="12.75" customHeight="1" x14ac:dyDescent="0.2">
      <c r="A24" s="9" t="s">
        <v>62</v>
      </c>
      <c r="B24" s="9"/>
      <c r="C24" s="9" t="s">
        <v>75</v>
      </c>
      <c r="D24" s="239">
        <v>101</v>
      </c>
      <c r="E24" s="221">
        <v>85</v>
      </c>
      <c r="F24" s="221">
        <v>103</v>
      </c>
      <c r="G24" s="223">
        <v>336</v>
      </c>
      <c r="H24" s="242">
        <v>369</v>
      </c>
      <c r="J24" s="14"/>
      <c r="K24" s="9" t="s">
        <v>62</v>
      </c>
      <c r="L24" s="9"/>
      <c r="M24" s="9" t="s">
        <v>75</v>
      </c>
      <c r="N24" s="14">
        <v>29</v>
      </c>
      <c r="O24" s="14">
        <v>47</v>
      </c>
      <c r="P24" s="14">
        <v>51</v>
      </c>
      <c r="Q24" s="14">
        <v>56</v>
      </c>
      <c r="R24" s="26">
        <v>183</v>
      </c>
      <c r="S24" s="14">
        <v>58</v>
      </c>
      <c r="T24" s="14">
        <v>48</v>
      </c>
      <c r="U24" s="14">
        <v>64</v>
      </c>
      <c r="V24" s="14">
        <v>65</v>
      </c>
      <c r="W24" s="26">
        <v>235</v>
      </c>
      <c r="X24" s="14">
        <v>71</v>
      </c>
      <c r="Y24" s="14">
        <v>61</v>
      </c>
      <c r="Z24" s="14">
        <v>84</v>
      </c>
      <c r="AA24" s="14">
        <v>84</v>
      </c>
      <c r="AB24" s="26">
        <v>300</v>
      </c>
      <c r="AC24" s="14">
        <v>78</v>
      </c>
      <c r="AD24" s="14">
        <v>83</v>
      </c>
      <c r="AE24" s="14">
        <v>64</v>
      </c>
      <c r="AF24" s="14">
        <v>110</v>
      </c>
      <c r="AG24" s="26">
        <v>335</v>
      </c>
      <c r="AH24" s="14">
        <v>67</v>
      </c>
      <c r="AI24" s="14">
        <v>35</v>
      </c>
      <c r="AJ24" s="14">
        <v>88</v>
      </c>
      <c r="AK24" s="14">
        <v>66</v>
      </c>
      <c r="AL24" s="26">
        <v>256</v>
      </c>
      <c r="AM24" s="14">
        <v>108</v>
      </c>
      <c r="AN24" s="14">
        <v>95</v>
      </c>
      <c r="AO24" s="42">
        <v>90</v>
      </c>
      <c r="AP24" s="42">
        <v>135</v>
      </c>
      <c r="AQ24" s="26">
        <v>428</v>
      </c>
      <c r="AR24" s="14">
        <v>170</v>
      </c>
      <c r="AS24" s="14">
        <v>169</v>
      </c>
      <c r="AT24" s="9">
        <v>133</v>
      </c>
      <c r="AU24" s="9">
        <v>96</v>
      </c>
      <c r="AV24" s="43">
        <v>568</v>
      </c>
      <c r="AW24" s="14">
        <v>110</v>
      </c>
      <c r="AX24" s="14">
        <v>97</v>
      </c>
      <c r="AY24" s="14">
        <v>79</v>
      </c>
      <c r="AZ24" s="14">
        <v>104</v>
      </c>
      <c r="BA24" s="43">
        <v>390</v>
      </c>
      <c r="BB24" s="14">
        <v>85</v>
      </c>
      <c r="BC24" s="14">
        <v>102</v>
      </c>
      <c r="BD24" s="14">
        <v>79</v>
      </c>
      <c r="BE24" s="14">
        <v>103</v>
      </c>
      <c r="BF24" s="43">
        <v>369</v>
      </c>
      <c r="BG24" s="14">
        <v>85</v>
      </c>
      <c r="BH24" s="14">
        <v>65</v>
      </c>
      <c r="BI24" s="14">
        <v>85</v>
      </c>
      <c r="BJ24" s="221">
        <v>101</v>
      </c>
      <c r="BK24" s="223">
        <v>336</v>
      </c>
    </row>
    <row r="25" spans="1:63" ht="12.75" customHeight="1" thickBot="1" x14ac:dyDescent="0.25">
      <c r="A25" s="21" t="s">
        <v>63</v>
      </c>
      <c r="B25" s="21"/>
      <c r="C25" s="21" t="s">
        <v>75</v>
      </c>
      <c r="D25" s="243">
        <v>14</v>
      </c>
      <c r="E25" s="244">
        <v>15</v>
      </c>
      <c r="F25" s="244">
        <v>13</v>
      </c>
      <c r="G25" s="245">
        <v>52</v>
      </c>
      <c r="H25" s="246">
        <v>57</v>
      </c>
      <c r="J25" s="14"/>
      <c r="K25" s="21" t="s">
        <v>63</v>
      </c>
      <c r="L25" s="21"/>
      <c r="M25" s="21" t="s">
        <v>75</v>
      </c>
      <c r="N25" s="25">
        <v>9</v>
      </c>
      <c r="O25" s="25">
        <v>15</v>
      </c>
      <c r="P25" s="25">
        <v>11</v>
      </c>
      <c r="Q25" s="25">
        <v>17</v>
      </c>
      <c r="R25" s="46">
        <v>52</v>
      </c>
      <c r="S25" s="25">
        <v>22</v>
      </c>
      <c r="T25" s="25">
        <v>10</v>
      </c>
      <c r="U25" s="25">
        <v>27</v>
      </c>
      <c r="V25" s="25">
        <v>29</v>
      </c>
      <c r="W25" s="46">
        <v>88</v>
      </c>
      <c r="X25" s="25">
        <v>11</v>
      </c>
      <c r="Y25" s="25">
        <v>23</v>
      </c>
      <c r="Z25" s="25">
        <v>25</v>
      </c>
      <c r="AA25" s="25">
        <v>26</v>
      </c>
      <c r="AB25" s="46">
        <v>85</v>
      </c>
      <c r="AC25" s="25">
        <v>8</v>
      </c>
      <c r="AD25" s="25">
        <v>39</v>
      </c>
      <c r="AE25" s="25">
        <v>15</v>
      </c>
      <c r="AF25" s="25">
        <v>23</v>
      </c>
      <c r="AG25" s="46">
        <v>85</v>
      </c>
      <c r="AH25" s="25">
        <v>21</v>
      </c>
      <c r="AI25" s="25">
        <v>18</v>
      </c>
      <c r="AJ25" s="25">
        <v>23</v>
      </c>
      <c r="AK25" s="25">
        <v>33</v>
      </c>
      <c r="AL25" s="46">
        <v>95</v>
      </c>
      <c r="AM25" s="25">
        <v>37</v>
      </c>
      <c r="AN25" s="25">
        <v>36</v>
      </c>
      <c r="AO25" s="47">
        <v>18</v>
      </c>
      <c r="AP25" s="47">
        <v>42</v>
      </c>
      <c r="AQ25" s="46">
        <v>133</v>
      </c>
      <c r="AR25" s="25">
        <v>40</v>
      </c>
      <c r="AS25" s="25">
        <v>32</v>
      </c>
      <c r="AT25" s="21">
        <v>32</v>
      </c>
      <c r="AU25" s="21">
        <v>22</v>
      </c>
      <c r="AV25" s="45">
        <v>126</v>
      </c>
      <c r="AW25" s="25">
        <v>7</v>
      </c>
      <c r="AX25" s="25">
        <v>20</v>
      </c>
      <c r="AY25" s="25">
        <v>17</v>
      </c>
      <c r="AZ25" s="25">
        <v>7</v>
      </c>
      <c r="BA25" s="45">
        <v>51</v>
      </c>
      <c r="BB25" s="25">
        <v>17</v>
      </c>
      <c r="BC25" s="25">
        <v>8</v>
      </c>
      <c r="BD25" s="25">
        <v>19</v>
      </c>
      <c r="BE25" s="25">
        <v>13</v>
      </c>
      <c r="BF25" s="45">
        <v>57</v>
      </c>
      <c r="BG25" s="25">
        <v>5</v>
      </c>
      <c r="BH25" s="25">
        <v>18</v>
      </c>
      <c r="BI25" s="25">
        <v>15</v>
      </c>
      <c r="BJ25" s="227">
        <v>14</v>
      </c>
      <c r="BK25" s="232">
        <v>52</v>
      </c>
    </row>
    <row r="26" spans="1:63" ht="12.75" customHeight="1" x14ac:dyDescent="0.2">
      <c r="A26" s="9" t="s">
        <v>64</v>
      </c>
      <c r="B26" s="9"/>
      <c r="C26" s="9"/>
      <c r="D26" s="247" t="s">
        <v>65</v>
      </c>
      <c r="E26" s="248" t="s">
        <v>65</v>
      </c>
      <c r="F26" s="248" t="s">
        <v>65</v>
      </c>
      <c r="G26" s="249" t="s">
        <v>65</v>
      </c>
      <c r="H26" s="250" t="s">
        <v>65</v>
      </c>
      <c r="J26" s="14"/>
      <c r="K26" s="9" t="s">
        <v>64</v>
      </c>
      <c r="L26" s="9"/>
      <c r="M26" s="9"/>
      <c r="N26" s="14"/>
      <c r="O26" s="14"/>
      <c r="P26" s="14"/>
      <c r="Q26" s="14"/>
      <c r="R26" s="26"/>
      <c r="S26" s="14"/>
      <c r="T26" s="14"/>
      <c r="U26" s="14"/>
      <c r="V26" s="14"/>
      <c r="W26" s="26"/>
      <c r="X26" s="14"/>
      <c r="Y26" s="14"/>
      <c r="Z26" s="14"/>
      <c r="AA26" s="14"/>
      <c r="AB26" s="26"/>
      <c r="AC26" s="14"/>
      <c r="AD26" s="14"/>
      <c r="AE26" s="14"/>
      <c r="AF26" s="14"/>
      <c r="AG26" s="26"/>
      <c r="AH26" s="14"/>
      <c r="AI26" s="14"/>
      <c r="AJ26" s="14" t="s">
        <v>76</v>
      </c>
      <c r="AK26" s="14"/>
      <c r="AL26" s="26"/>
      <c r="AM26" s="14" t="s">
        <v>77</v>
      </c>
      <c r="AN26" s="14"/>
      <c r="AO26" s="44"/>
      <c r="AP26" s="44"/>
      <c r="AQ26" s="26"/>
      <c r="AR26" s="14"/>
      <c r="AS26" s="14"/>
      <c r="AT26" s="9"/>
      <c r="AU26" s="9"/>
      <c r="AV26" s="43"/>
      <c r="AW26" s="14"/>
      <c r="AX26" s="14"/>
      <c r="AY26" s="14"/>
      <c r="AZ26" s="14"/>
      <c r="BA26" s="43"/>
      <c r="BB26" s="14"/>
      <c r="BC26" s="14"/>
      <c r="BD26" s="14"/>
      <c r="BE26" s="14"/>
      <c r="BF26" s="43"/>
      <c r="BG26" s="14"/>
      <c r="BH26" s="14"/>
      <c r="BI26" s="14"/>
      <c r="BJ26" s="221" t="s">
        <v>65</v>
      </c>
      <c r="BK26" s="223" t="s">
        <v>65</v>
      </c>
    </row>
    <row r="27" spans="1:63" ht="12.75" customHeight="1" x14ac:dyDescent="0.2">
      <c r="A27" s="9"/>
      <c r="B27" s="9" t="s">
        <v>67</v>
      </c>
      <c r="C27" s="9" t="s">
        <v>75</v>
      </c>
      <c r="D27" s="251">
        <v>1122</v>
      </c>
      <c r="E27" s="252">
        <v>1051</v>
      </c>
      <c r="F27" s="252">
        <v>1232</v>
      </c>
      <c r="G27" s="240">
        <v>4513</v>
      </c>
      <c r="H27" s="241">
        <v>4896</v>
      </c>
      <c r="J27" s="40"/>
      <c r="K27" s="9"/>
      <c r="L27" s="9" t="s">
        <v>67</v>
      </c>
      <c r="M27" s="9" t="s">
        <v>75</v>
      </c>
      <c r="N27" s="14">
        <v>452</v>
      </c>
      <c r="O27" s="14">
        <v>462</v>
      </c>
      <c r="P27" s="14">
        <v>482</v>
      </c>
      <c r="Q27" s="14">
        <v>555</v>
      </c>
      <c r="R27" s="41">
        <v>1951</v>
      </c>
      <c r="S27" s="14">
        <v>504</v>
      </c>
      <c r="T27" s="14">
        <v>557</v>
      </c>
      <c r="U27" s="14">
        <v>557</v>
      </c>
      <c r="V27" s="14">
        <v>563</v>
      </c>
      <c r="W27" s="41">
        <v>2181</v>
      </c>
      <c r="X27" s="14">
        <v>550</v>
      </c>
      <c r="Y27" s="14">
        <v>589</v>
      </c>
      <c r="Z27" s="14">
        <v>715</v>
      </c>
      <c r="AA27" s="14">
        <v>809</v>
      </c>
      <c r="AB27" s="41">
        <v>2663</v>
      </c>
      <c r="AC27" s="14">
        <v>787</v>
      </c>
      <c r="AD27" s="14">
        <v>712</v>
      </c>
      <c r="AE27" s="14">
        <v>777</v>
      </c>
      <c r="AF27" s="14">
        <v>735</v>
      </c>
      <c r="AG27" s="41">
        <v>3011</v>
      </c>
      <c r="AH27" s="14">
        <v>632</v>
      </c>
      <c r="AI27" s="14">
        <v>628</v>
      </c>
      <c r="AJ27" s="14">
        <v>653</v>
      </c>
      <c r="AK27" s="14">
        <v>721</v>
      </c>
      <c r="AL27" s="41">
        <v>2634</v>
      </c>
      <c r="AM27" s="40">
        <f>779+29</f>
        <v>808</v>
      </c>
      <c r="AN27" s="40">
        <f>832+34</f>
        <v>866</v>
      </c>
      <c r="AO27" s="44">
        <f>875+43</f>
        <v>918</v>
      </c>
      <c r="AP27" s="44">
        <f>1293+41</f>
        <v>1334</v>
      </c>
      <c r="AQ27" s="41">
        <f>3779+147</f>
        <v>3926</v>
      </c>
      <c r="AR27" s="40">
        <f>1632+45</f>
        <v>1677</v>
      </c>
      <c r="AS27" s="40">
        <f>1596+48</f>
        <v>1644</v>
      </c>
      <c r="AT27" s="39">
        <f>1797+66</f>
        <v>1863</v>
      </c>
      <c r="AU27" s="39">
        <f>1618+69</f>
        <v>1687</v>
      </c>
      <c r="AV27" s="38">
        <f>6643+229-1</f>
        <v>6871</v>
      </c>
      <c r="AW27" s="40">
        <f>1391+59</f>
        <v>1450</v>
      </c>
      <c r="AX27" s="40">
        <f>1186+52</f>
        <v>1238</v>
      </c>
      <c r="AY27" s="40">
        <f>1262+52</f>
        <v>1314</v>
      </c>
      <c r="AZ27" s="40">
        <f>1245+50</f>
        <v>1295</v>
      </c>
      <c r="BA27" s="38">
        <f>5084+213</f>
        <v>5297</v>
      </c>
      <c r="BB27" s="40">
        <v>1263</v>
      </c>
      <c r="BC27" s="40">
        <v>1228</v>
      </c>
      <c r="BD27" s="40">
        <v>1173</v>
      </c>
      <c r="BE27" s="40">
        <v>1232</v>
      </c>
      <c r="BF27" s="38">
        <f>4685+212-1</f>
        <v>4896</v>
      </c>
      <c r="BG27" s="40">
        <v>1175</v>
      </c>
      <c r="BH27" s="40">
        <v>1165</v>
      </c>
      <c r="BI27" s="40">
        <v>1051</v>
      </c>
      <c r="BJ27" s="252">
        <v>1122</v>
      </c>
      <c r="BK27" s="240">
        <v>4513</v>
      </c>
    </row>
    <row r="28" spans="1:63" ht="12.75" customHeight="1" thickBot="1" x14ac:dyDescent="0.25">
      <c r="A28" s="21"/>
      <c r="B28" s="21" t="s">
        <v>69</v>
      </c>
      <c r="C28" s="21" t="s">
        <v>75</v>
      </c>
      <c r="D28" s="243">
        <v>108</v>
      </c>
      <c r="E28" s="244">
        <v>79</v>
      </c>
      <c r="F28" s="244">
        <v>169</v>
      </c>
      <c r="G28" s="245">
        <v>426</v>
      </c>
      <c r="H28" s="246">
        <v>485</v>
      </c>
      <c r="J28" s="14"/>
      <c r="K28" s="21"/>
      <c r="L28" s="21" t="s">
        <v>69</v>
      </c>
      <c r="M28" s="21" t="s">
        <v>75</v>
      </c>
      <c r="N28" s="25">
        <v>149</v>
      </c>
      <c r="O28" s="25">
        <v>128</v>
      </c>
      <c r="P28" s="25">
        <v>168</v>
      </c>
      <c r="Q28" s="25">
        <v>198</v>
      </c>
      <c r="R28" s="46">
        <v>643</v>
      </c>
      <c r="S28" s="25">
        <v>180</v>
      </c>
      <c r="T28" s="25">
        <v>212</v>
      </c>
      <c r="U28" s="25">
        <v>236</v>
      </c>
      <c r="V28" s="25">
        <v>298</v>
      </c>
      <c r="W28" s="46">
        <v>926</v>
      </c>
      <c r="X28" s="25">
        <v>235</v>
      </c>
      <c r="Y28" s="25">
        <v>288</v>
      </c>
      <c r="Z28" s="25">
        <v>249</v>
      </c>
      <c r="AA28" s="25">
        <v>225</v>
      </c>
      <c r="AB28" s="46">
        <v>997</v>
      </c>
      <c r="AC28" s="25">
        <v>228</v>
      </c>
      <c r="AD28" s="25">
        <v>247</v>
      </c>
      <c r="AE28" s="25">
        <v>253</v>
      </c>
      <c r="AF28" s="25">
        <v>294</v>
      </c>
      <c r="AG28" s="50">
        <v>1022</v>
      </c>
      <c r="AH28" s="25">
        <v>251</v>
      </c>
      <c r="AI28" s="25">
        <v>157</v>
      </c>
      <c r="AJ28" s="25">
        <v>144</v>
      </c>
      <c r="AK28" s="25">
        <v>201</v>
      </c>
      <c r="AL28" s="50">
        <v>753</v>
      </c>
      <c r="AM28" s="49">
        <f>185-29</f>
        <v>156</v>
      </c>
      <c r="AN28" s="49">
        <f>244-34</f>
        <v>210</v>
      </c>
      <c r="AO28" s="47">
        <f>267-43</f>
        <v>224</v>
      </c>
      <c r="AP28" s="47">
        <f>239-41</f>
        <v>198</v>
      </c>
      <c r="AQ28" s="50">
        <f>935-147</f>
        <v>788</v>
      </c>
      <c r="AR28" s="49">
        <f>255-45</f>
        <v>210</v>
      </c>
      <c r="AS28" s="49">
        <f>283-10-48</f>
        <v>225</v>
      </c>
      <c r="AT28" s="21">
        <f>353-66</f>
        <v>287</v>
      </c>
      <c r="AU28" s="21">
        <f>266-69</f>
        <v>197</v>
      </c>
      <c r="AV28" s="48">
        <f>1147-229+1</f>
        <v>919</v>
      </c>
      <c r="AW28" s="49">
        <f>240-59</f>
        <v>181</v>
      </c>
      <c r="AX28" s="49">
        <f>150-52</f>
        <v>98</v>
      </c>
      <c r="AY28" s="49">
        <f>174-52</f>
        <v>122</v>
      </c>
      <c r="AZ28" s="49">
        <f>241-50</f>
        <v>191</v>
      </c>
      <c r="BA28" s="48">
        <f>805-213</f>
        <v>592</v>
      </c>
      <c r="BB28" s="49">
        <v>135</v>
      </c>
      <c r="BC28" s="49">
        <v>85</v>
      </c>
      <c r="BD28" s="49">
        <v>96</v>
      </c>
      <c r="BE28" s="49">
        <v>169</v>
      </c>
      <c r="BF28" s="48">
        <f>696-212+1</f>
        <v>485</v>
      </c>
      <c r="BG28" s="49">
        <v>119</v>
      </c>
      <c r="BH28" s="25">
        <v>120</v>
      </c>
      <c r="BI28" s="25">
        <v>79</v>
      </c>
      <c r="BJ28" s="227">
        <v>108</v>
      </c>
      <c r="BK28" s="232">
        <v>426</v>
      </c>
    </row>
    <row r="29" spans="1:63" ht="12.75" customHeight="1" thickBot="1" x14ac:dyDescent="0.25">
      <c r="A29" s="29" t="s">
        <v>78</v>
      </c>
      <c r="B29" s="29"/>
      <c r="C29" s="29" t="s">
        <v>75</v>
      </c>
      <c r="D29" s="253">
        <v>1230</v>
      </c>
      <c r="E29" s="254">
        <v>1129</v>
      </c>
      <c r="F29" s="254">
        <v>1401</v>
      </c>
      <c r="G29" s="255">
        <v>4939</v>
      </c>
      <c r="H29" s="256">
        <v>5381</v>
      </c>
      <c r="J29" s="54"/>
      <c r="K29" s="29" t="s">
        <v>78</v>
      </c>
      <c r="L29" s="29"/>
      <c r="M29" s="29" t="s">
        <v>75</v>
      </c>
      <c r="N29" s="35">
        <v>601</v>
      </c>
      <c r="O29" s="35">
        <v>590</v>
      </c>
      <c r="P29" s="53">
        <v>650</v>
      </c>
      <c r="Q29" s="35">
        <v>753</v>
      </c>
      <c r="R29" s="55">
        <v>2594</v>
      </c>
      <c r="S29" s="35">
        <v>684</v>
      </c>
      <c r="T29" s="35">
        <v>769</v>
      </c>
      <c r="U29" s="35">
        <v>793</v>
      </c>
      <c r="V29" s="35">
        <v>861</v>
      </c>
      <c r="W29" s="55">
        <v>3107</v>
      </c>
      <c r="X29" s="35">
        <v>785</v>
      </c>
      <c r="Y29" s="35">
        <v>877</v>
      </c>
      <c r="Z29" s="35">
        <v>964</v>
      </c>
      <c r="AA29" s="53">
        <v>1034</v>
      </c>
      <c r="AB29" s="55">
        <v>3660</v>
      </c>
      <c r="AC29" s="53">
        <v>1015</v>
      </c>
      <c r="AD29" s="35">
        <v>959</v>
      </c>
      <c r="AE29" s="53">
        <v>1030</v>
      </c>
      <c r="AF29" s="53">
        <v>1029</v>
      </c>
      <c r="AG29" s="55">
        <v>4033</v>
      </c>
      <c r="AH29" s="53">
        <v>883</v>
      </c>
      <c r="AI29" s="53">
        <v>785</v>
      </c>
      <c r="AJ29" s="53">
        <v>797</v>
      </c>
      <c r="AK29" s="53">
        <v>922</v>
      </c>
      <c r="AL29" s="55">
        <v>3387</v>
      </c>
      <c r="AM29" s="53">
        <v>964</v>
      </c>
      <c r="AN29" s="53">
        <v>1076</v>
      </c>
      <c r="AO29" s="56">
        <v>1142</v>
      </c>
      <c r="AP29" s="56">
        <v>1532</v>
      </c>
      <c r="AQ29" s="55">
        <v>4714</v>
      </c>
      <c r="AR29" s="53">
        <v>1887</v>
      </c>
      <c r="AS29" s="53">
        <f>1879-10</f>
        <v>1869</v>
      </c>
      <c r="AT29" s="52">
        <v>2150</v>
      </c>
      <c r="AU29" s="52">
        <v>1884</v>
      </c>
      <c r="AV29" s="51">
        <v>7790</v>
      </c>
      <c r="AW29" s="53">
        <v>1631</v>
      </c>
      <c r="AX29" s="53">
        <v>1336</v>
      </c>
      <c r="AY29" s="53">
        <v>1436</v>
      </c>
      <c r="AZ29" s="53">
        <v>1486</v>
      </c>
      <c r="BA29" s="51">
        <v>5889</v>
      </c>
      <c r="BB29" s="53">
        <v>1398</v>
      </c>
      <c r="BC29" s="53">
        <v>1313</v>
      </c>
      <c r="BD29" s="165">
        <v>1269</v>
      </c>
      <c r="BE29" s="53">
        <v>1401</v>
      </c>
      <c r="BF29" s="51">
        <v>5381</v>
      </c>
      <c r="BG29" s="53">
        <v>1294</v>
      </c>
      <c r="BH29" s="197">
        <v>1285</v>
      </c>
      <c r="BI29" s="197">
        <v>1129</v>
      </c>
      <c r="BJ29" s="273">
        <v>1230</v>
      </c>
      <c r="BK29" s="274">
        <v>4939</v>
      </c>
    </row>
    <row r="30" spans="1:63" ht="12.75" customHeight="1" thickBot="1" x14ac:dyDescent="0.25">
      <c r="A30" s="57" t="s">
        <v>79</v>
      </c>
      <c r="B30" s="57"/>
      <c r="C30" s="57" t="s">
        <v>75</v>
      </c>
      <c r="D30" s="257">
        <v>79</v>
      </c>
      <c r="E30" s="258">
        <v>51</v>
      </c>
      <c r="F30" s="258">
        <v>108</v>
      </c>
      <c r="G30" s="259">
        <v>309</v>
      </c>
      <c r="H30" s="260">
        <v>346</v>
      </c>
      <c r="J30" s="14"/>
      <c r="K30" s="57" t="s">
        <v>79</v>
      </c>
      <c r="L30" s="57"/>
      <c r="M30" s="57" t="s">
        <v>75</v>
      </c>
      <c r="N30" s="59">
        <v>128</v>
      </c>
      <c r="O30" s="59">
        <v>122</v>
      </c>
      <c r="P30" s="59">
        <v>128</v>
      </c>
      <c r="Q30" s="59">
        <v>166</v>
      </c>
      <c r="R30" s="60">
        <v>544</v>
      </c>
      <c r="S30" s="59">
        <v>119</v>
      </c>
      <c r="T30" s="59">
        <v>159</v>
      </c>
      <c r="U30" s="59">
        <v>189</v>
      </c>
      <c r="V30" s="59">
        <v>229</v>
      </c>
      <c r="W30" s="60">
        <v>696</v>
      </c>
      <c r="X30" s="59">
        <v>202</v>
      </c>
      <c r="Y30" s="59">
        <v>213</v>
      </c>
      <c r="Z30" s="59">
        <v>201</v>
      </c>
      <c r="AA30" s="59">
        <v>231</v>
      </c>
      <c r="AB30" s="60">
        <v>847</v>
      </c>
      <c r="AC30" s="59">
        <v>207</v>
      </c>
      <c r="AD30" s="59">
        <v>196</v>
      </c>
      <c r="AE30" s="59">
        <v>218</v>
      </c>
      <c r="AF30" s="59">
        <v>264</v>
      </c>
      <c r="AG30" s="60">
        <v>885</v>
      </c>
      <c r="AH30" s="59">
        <v>190</v>
      </c>
      <c r="AI30" s="59">
        <v>119</v>
      </c>
      <c r="AJ30" s="59">
        <v>152</v>
      </c>
      <c r="AK30" s="59">
        <v>151</v>
      </c>
      <c r="AL30" s="60">
        <v>612</v>
      </c>
      <c r="AM30" s="59">
        <v>157</v>
      </c>
      <c r="AN30" s="59">
        <v>167</v>
      </c>
      <c r="AO30" s="61">
        <v>179</v>
      </c>
      <c r="AP30" s="61">
        <v>152</v>
      </c>
      <c r="AQ30" s="60">
        <v>655</v>
      </c>
      <c r="AR30" s="59">
        <v>208</v>
      </c>
      <c r="AS30" s="59">
        <f>223-10</f>
        <v>213</v>
      </c>
      <c r="AT30" s="57">
        <v>184</v>
      </c>
      <c r="AU30" s="57">
        <v>152</v>
      </c>
      <c r="AV30" s="58">
        <v>757</v>
      </c>
      <c r="AW30" s="59">
        <v>148</v>
      </c>
      <c r="AX30" s="59">
        <v>88</v>
      </c>
      <c r="AY30" s="59">
        <v>99</v>
      </c>
      <c r="AZ30" s="59">
        <v>136</v>
      </c>
      <c r="BA30" s="58">
        <v>471</v>
      </c>
      <c r="BB30" s="59">
        <v>87</v>
      </c>
      <c r="BC30" s="59">
        <v>69</v>
      </c>
      <c r="BD30" s="59">
        <v>82</v>
      </c>
      <c r="BE30" s="59">
        <v>108</v>
      </c>
      <c r="BF30" s="58">
        <v>346</v>
      </c>
      <c r="BG30" s="59">
        <v>92</v>
      </c>
      <c r="BH30" s="25">
        <v>87</v>
      </c>
      <c r="BI30" s="25">
        <v>51</v>
      </c>
      <c r="BJ30" s="276">
        <v>79</v>
      </c>
      <c r="BK30" s="275">
        <v>309</v>
      </c>
    </row>
    <row r="31" spans="1:63" x14ac:dyDescent="0.2">
      <c r="A31" s="37"/>
      <c r="K31" s="37" t="s">
        <v>71</v>
      </c>
    </row>
    <row r="32" spans="1:63" x14ac:dyDescent="0.2">
      <c r="A32" s="37"/>
      <c r="K32" s="37"/>
    </row>
    <row r="33" spans="1:11" x14ac:dyDescent="0.2">
      <c r="A33" s="37"/>
      <c r="K33" s="37" t="s">
        <v>72</v>
      </c>
    </row>
    <row r="40" spans="1:11" x14ac:dyDescent="0.2">
      <c r="F40" s="139"/>
      <c r="G40" s="139"/>
      <c r="H40" s="140"/>
    </row>
    <row r="41" spans="1:11" x14ac:dyDescent="0.2">
      <c r="F41" s="139"/>
      <c r="G41" s="139"/>
    </row>
    <row r="42" spans="1:11" x14ac:dyDescent="0.2">
      <c r="F42" s="139"/>
      <c r="G42" s="139"/>
    </row>
    <row r="43" spans="1:11" x14ac:dyDescent="0.2">
      <c r="F43" s="139"/>
      <c r="G43" s="139"/>
    </row>
    <row r="44" spans="1:11" x14ac:dyDescent="0.2">
      <c r="F44" s="139"/>
      <c r="G44" s="139"/>
    </row>
    <row r="45" spans="1:11" x14ac:dyDescent="0.2">
      <c r="F45" s="139"/>
      <c r="G45" s="139"/>
    </row>
    <row r="46" spans="1:11" x14ac:dyDescent="0.2">
      <c r="F46" s="139"/>
      <c r="G46" s="139"/>
    </row>
    <row r="47" spans="1:11" x14ac:dyDescent="0.2">
      <c r="F47" s="139"/>
      <c r="G47" s="139"/>
    </row>
    <row r="48" spans="1:11" x14ac:dyDescent="0.2">
      <c r="F48" s="139"/>
      <c r="G48" s="139"/>
    </row>
    <row r="49" spans="6:8" x14ac:dyDescent="0.2">
      <c r="F49" s="139"/>
      <c r="G49" s="139"/>
    </row>
    <row r="50" spans="6:8" x14ac:dyDescent="0.2">
      <c r="F50" s="139"/>
      <c r="G50" s="139"/>
    </row>
    <row r="51" spans="6:8" x14ac:dyDescent="0.2">
      <c r="F51" s="139"/>
      <c r="G51" s="139"/>
    </row>
    <row r="52" spans="6:8" x14ac:dyDescent="0.2">
      <c r="F52" s="139"/>
      <c r="G52" s="139"/>
    </row>
    <row r="53" spans="6:8" x14ac:dyDescent="0.2">
      <c r="F53" s="139"/>
      <c r="G53" s="139"/>
    </row>
    <row r="54" spans="6:8" x14ac:dyDescent="0.2">
      <c r="F54" s="139"/>
      <c r="G54" s="139"/>
    </row>
    <row r="55" spans="6:8" x14ac:dyDescent="0.2">
      <c r="F55" s="139"/>
      <c r="G55" s="139"/>
    </row>
    <row r="56" spans="6:8" x14ac:dyDescent="0.2">
      <c r="F56" s="139"/>
      <c r="G56" s="139"/>
    </row>
    <row r="57" spans="6:8" x14ac:dyDescent="0.2">
      <c r="F57" s="139"/>
      <c r="G57" s="139"/>
    </row>
    <row r="58" spans="6:8" x14ac:dyDescent="0.2">
      <c r="F58" s="139"/>
      <c r="G58" s="139"/>
    </row>
    <row r="59" spans="6:8" x14ac:dyDescent="0.2">
      <c r="F59" s="139"/>
      <c r="G59" s="139"/>
    </row>
    <row r="60" spans="6:8" x14ac:dyDescent="0.2">
      <c r="F60" s="139"/>
      <c r="G60" s="139"/>
    </row>
    <row r="61" spans="6:8" x14ac:dyDescent="0.2">
      <c r="F61" s="139"/>
      <c r="G61" s="139"/>
      <c r="H61" s="141"/>
    </row>
    <row r="62" spans="6:8" x14ac:dyDescent="0.2">
      <c r="F62" s="139"/>
      <c r="G62" s="139"/>
      <c r="H62" s="141"/>
    </row>
    <row r="63" spans="6:8" x14ac:dyDescent="0.2">
      <c r="F63" s="139"/>
      <c r="G63" s="139"/>
      <c r="H63" s="141"/>
    </row>
    <row r="64" spans="6:8" x14ac:dyDescent="0.2">
      <c r="F64" s="139"/>
      <c r="G64" s="139"/>
      <c r="H64" s="141"/>
    </row>
    <row r="65" spans="6:8" x14ac:dyDescent="0.2">
      <c r="F65" s="139"/>
      <c r="G65" s="139"/>
      <c r="H65" s="141"/>
    </row>
    <row r="66" spans="6:8" x14ac:dyDescent="0.2">
      <c r="F66" s="139"/>
      <c r="G66" s="139"/>
      <c r="H66" s="141"/>
    </row>
    <row r="67" spans="6:8" x14ac:dyDescent="0.2">
      <c r="F67" s="139"/>
      <c r="G67" s="139"/>
      <c r="H67" s="141"/>
    </row>
    <row r="68" spans="6:8" x14ac:dyDescent="0.2">
      <c r="F68" s="139"/>
      <c r="G68" s="139"/>
      <c r="H68" s="141"/>
    </row>
    <row r="69" spans="6:8" x14ac:dyDescent="0.2">
      <c r="F69" s="139"/>
      <c r="G69" s="139"/>
      <c r="H69" s="141"/>
    </row>
    <row r="70" spans="6:8" x14ac:dyDescent="0.2">
      <c r="F70" s="139"/>
      <c r="G70" s="139"/>
      <c r="H70" s="141"/>
    </row>
  </sheetData>
  <phoneticPr fontId="4" type="noConversion"/>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D9FFFF"/>
  </sheetPr>
  <dimension ref="A1:BH9"/>
  <sheetViews>
    <sheetView topLeftCell="AF1" zoomScale="145" zoomScaleNormal="145" workbookViewId="0">
      <selection activeCell="AW21" sqref="AW21"/>
    </sheetView>
  </sheetViews>
  <sheetFormatPr defaultColWidth="9.140625" defaultRowHeight="11.25" x14ac:dyDescent="0.2"/>
  <cols>
    <col min="1" max="1" width="17.42578125" style="5" customWidth="1"/>
    <col min="2" max="7" width="12.7109375" style="5" customWidth="1"/>
    <col min="8" max="8" width="9.140625" style="5" customWidth="1"/>
    <col min="9" max="9" width="33.85546875" style="5" customWidth="1"/>
    <col min="10" max="41" width="12.7109375" style="5" customWidth="1"/>
    <col min="42" max="43" width="12.85546875" style="5" customWidth="1"/>
    <col min="44" max="50" width="12.7109375" style="5" customWidth="1"/>
    <col min="51" max="16384" width="9.140625" style="5"/>
  </cols>
  <sheetData>
    <row r="1" spans="1:60" x14ac:dyDescent="0.2">
      <c r="A1" s="4" t="s">
        <v>0</v>
      </c>
      <c r="I1" s="4" t="s">
        <v>1</v>
      </c>
    </row>
    <row r="3" spans="1:60" ht="12.75" customHeight="1" x14ac:dyDescent="0.2">
      <c r="A3" s="111" t="s">
        <v>220</v>
      </c>
      <c r="B3" s="71"/>
      <c r="C3" s="71"/>
      <c r="D3" s="71"/>
      <c r="E3" s="71"/>
      <c r="F3" s="71"/>
      <c r="G3" s="71"/>
      <c r="H3" s="71"/>
      <c r="I3" s="111" t="s">
        <v>221</v>
      </c>
      <c r="J3" s="71"/>
      <c r="K3" s="71"/>
      <c r="L3" s="71"/>
      <c r="M3" s="71"/>
      <c r="N3" s="71"/>
      <c r="O3" s="71"/>
      <c r="P3" s="71"/>
      <c r="Q3" s="71"/>
      <c r="R3" s="71"/>
      <c r="S3" s="71"/>
      <c r="T3" s="71"/>
      <c r="U3" s="71"/>
      <c r="V3" s="71"/>
      <c r="W3" s="71"/>
      <c r="X3" s="71"/>
      <c r="Y3" s="71"/>
      <c r="Z3" s="71"/>
      <c r="AA3" s="71"/>
      <c r="AB3" s="71"/>
      <c r="AC3" s="71"/>
      <c r="AD3" s="71"/>
      <c r="AE3" s="71"/>
      <c r="AF3" s="71"/>
    </row>
    <row r="4" spans="1:60" ht="12.75" customHeight="1"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0" ht="12.75" customHeight="1" thickBot="1" x14ac:dyDescent="0.25">
      <c r="A5" s="162" t="s">
        <v>130</v>
      </c>
      <c r="B5" s="162" t="s">
        <v>131</v>
      </c>
      <c r="C5" s="145" t="s">
        <v>6</v>
      </c>
      <c r="D5" s="145" t="s">
        <v>7</v>
      </c>
      <c r="E5" s="145" t="s">
        <v>8</v>
      </c>
      <c r="F5" s="145" t="s">
        <v>9</v>
      </c>
      <c r="G5" s="145" t="s">
        <v>10</v>
      </c>
      <c r="H5" s="71"/>
      <c r="I5" s="8" t="s">
        <v>130</v>
      </c>
      <c r="J5" s="8" t="s">
        <v>131</v>
      </c>
      <c r="K5" s="7" t="s">
        <v>11</v>
      </c>
      <c r="L5" s="7" t="s">
        <v>12</v>
      </c>
      <c r="M5" s="7" t="s">
        <v>13</v>
      </c>
      <c r="N5" s="7" t="s">
        <v>14</v>
      </c>
      <c r="O5" s="7" t="s">
        <v>15</v>
      </c>
      <c r="P5" s="7" t="s">
        <v>151</v>
      </c>
      <c r="Q5" s="7" t="s">
        <v>133</v>
      </c>
      <c r="R5" s="7" t="s">
        <v>134</v>
      </c>
      <c r="S5" s="7" t="s">
        <v>135</v>
      </c>
      <c r="T5" s="7" t="s">
        <v>136</v>
      </c>
      <c r="U5" s="7" t="s">
        <v>21</v>
      </c>
      <c r="V5" s="7" t="s">
        <v>22</v>
      </c>
      <c r="W5" s="7" t="s">
        <v>23</v>
      </c>
      <c r="X5" s="7" t="s">
        <v>152</v>
      </c>
      <c r="Y5" s="7" t="s">
        <v>138</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140</v>
      </c>
      <c r="AP5" s="7" t="s">
        <v>42</v>
      </c>
      <c r="AQ5" s="7" t="s">
        <v>43</v>
      </c>
      <c r="AR5" s="7" t="s">
        <v>44</v>
      </c>
      <c r="AS5" s="7" t="s">
        <v>45</v>
      </c>
      <c r="AT5" s="7" t="s">
        <v>46</v>
      </c>
      <c r="AU5" s="7" t="s">
        <v>47</v>
      </c>
      <c r="AV5" s="7" t="s">
        <v>48</v>
      </c>
      <c r="AW5" s="7" t="s">
        <v>49</v>
      </c>
      <c r="AX5" s="7" t="s">
        <v>50</v>
      </c>
      <c r="AY5" s="7" t="s">
        <v>51</v>
      </c>
      <c r="AZ5" s="7" t="s">
        <v>52</v>
      </c>
      <c r="BA5" s="7" t="s">
        <v>53</v>
      </c>
      <c r="BB5" s="7" t="s">
        <v>8</v>
      </c>
      <c r="BC5" s="7" t="s">
        <v>10</v>
      </c>
      <c r="BD5" s="7" t="s">
        <v>54</v>
      </c>
      <c r="BE5" s="7" t="s">
        <v>55</v>
      </c>
      <c r="BF5" s="7" t="s">
        <v>7</v>
      </c>
      <c r="BG5" s="7" t="s">
        <v>6</v>
      </c>
      <c r="BH5" s="7" t="s">
        <v>83</v>
      </c>
    </row>
    <row r="6" spans="1:60" ht="12.75" customHeight="1" thickBot="1" x14ac:dyDescent="0.25">
      <c r="A6" s="8" t="s">
        <v>70</v>
      </c>
      <c r="B6" s="8" t="s">
        <v>68</v>
      </c>
      <c r="C6" s="201">
        <v>-0.5</v>
      </c>
      <c r="D6" s="202">
        <v>-0.6</v>
      </c>
      <c r="E6" s="202">
        <v>-0.4</v>
      </c>
      <c r="F6" s="201">
        <v>-2</v>
      </c>
      <c r="G6" s="202">
        <v>-2</v>
      </c>
      <c r="H6" s="71"/>
      <c r="I6" s="8" t="s">
        <v>70</v>
      </c>
      <c r="J6" s="8" t="s">
        <v>68</v>
      </c>
      <c r="K6" s="32">
        <v>1</v>
      </c>
      <c r="L6" s="7">
        <v>1.2</v>
      </c>
      <c r="M6" s="7">
        <v>1.3</v>
      </c>
      <c r="N6" s="7">
        <v>1.4</v>
      </c>
      <c r="O6" s="132">
        <v>4.9000000000000004</v>
      </c>
      <c r="P6" s="32">
        <v>0.7</v>
      </c>
      <c r="Q6" s="32">
        <v>1.9</v>
      </c>
      <c r="R6" s="32">
        <v>1.7</v>
      </c>
      <c r="S6" s="32">
        <v>2.2999999999999998</v>
      </c>
      <c r="T6" s="132">
        <v>6.6</v>
      </c>
      <c r="U6" s="32">
        <v>1</v>
      </c>
      <c r="V6" s="32">
        <v>1.2</v>
      </c>
      <c r="W6" s="32">
        <v>1</v>
      </c>
      <c r="X6" s="32">
        <v>0.6</v>
      </c>
      <c r="Y6" s="132">
        <v>3.8</v>
      </c>
      <c r="Z6" s="32">
        <v>1.2</v>
      </c>
      <c r="AA6" s="32">
        <v>0.9</v>
      </c>
      <c r="AB6" s="32">
        <v>1</v>
      </c>
      <c r="AC6" s="32">
        <v>0.3</v>
      </c>
      <c r="AD6" s="132">
        <v>3.4</v>
      </c>
      <c r="AE6" s="32">
        <v>0.3</v>
      </c>
      <c r="AF6" s="32">
        <v>0.5</v>
      </c>
      <c r="AG6" s="32">
        <v>1</v>
      </c>
      <c r="AH6" s="32">
        <v>0.9</v>
      </c>
      <c r="AI6" s="132">
        <v>2.7</v>
      </c>
      <c r="AJ6" s="131" t="s">
        <v>222</v>
      </c>
      <c r="AK6" s="32">
        <v>0.2</v>
      </c>
      <c r="AL6" s="32">
        <v>0.1</v>
      </c>
      <c r="AM6" s="32">
        <v>0.1</v>
      </c>
      <c r="AN6" s="133">
        <v>0</v>
      </c>
      <c r="AO6" s="32" t="s">
        <v>117</v>
      </c>
      <c r="AP6" s="32">
        <v>0.4</v>
      </c>
      <c r="AQ6" s="32">
        <v>0.8</v>
      </c>
      <c r="AR6" s="32">
        <v>0.3</v>
      </c>
      <c r="AS6" s="133">
        <v>1.5</v>
      </c>
      <c r="AT6" s="32">
        <v>0.1</v>
      </c>
      <c r="AU6" s="32">
        <v>-0.4</v>
      </c>
      <c r="AV6" s="32">
        <v>-0.3</v>
      </c>
      <c r="AW6" s="32">
        <v>0.3</v>
      </c>
      <c r="AX6" s="133">
        <v>-0.3</v>
      </c>
      <c r="AY6" s="32">
        <v>-0.4</v>
      </c>
      <c r="AZ6" s="32">
        <v>-0.5</v>
      </c>
      <c r="BA6" s="32">
        <v>-0.7</v>
      </c>
      <c r="BB6" s="32">
        <v>-0.4</v>
      </c>
      <c r="BC6" s="133">
        <v>-2</v>
      </c>
      <c r="BD6" s="32">
        <v>-0.7</v>
      </c>
      <c r="BE6" s="148">
        <v>-0.2</v>
      </c>
      <c r="BF6" s="93">
        <v>-0.6</v>
      </c>
      <c r="BG6" s="93">
        <v>-0.5</v>
      </c>
      <c r="BH6" s="177">
        <v>-2</v>
      </c>
    </row>
    <row r="7" spans="1:60" ht="12.75" customHeight="1" thickBot="1" x14ac:dyDescent="0.25">
      <c r="A7" s="29" t="s">
        <v>78</v>
      </c>
      <c r="B7" s="29" t="s">
        <v>75</v>
      </c>
      <c r="C7" s="177">
        <v>-5</v>
      </c>
      <c r="D7" s="93">
        <v>-10</v>
      </c>
      <c r="E7" s="93">
        <v>-4</v>
      </c>
      <c r="F7" s="177">
        <v>-26</v>
      </c>
      <c r="G7" s="93">
        <v>-41</v>
      </c>
      <c r="H7" s="71"/>
      <c r="I7" s="29" t="s">
        <v>78</v>
      </c>
      <c r="J7" s="29" t="s">
        <v>75</v>
      </c>
      <c r="K7" s="101">
        <v>25</v>
      </c>
      <c r="L7" s="101">
        <v>34</v>
      </c>
      <c r="M7" s="101">
        <v>35</v>
      </c>
      <c r="N7" s="101">
        <v>51</v>
      </c>
      <c r="O7" s="104">
        <v>145</v>
      </c>
      <c r="P7" s="101">
        <v>40</v>
      </c>
      <c r="Q7" s="101">
        <v>71</v>
      </c>
      <c r="R7" s="101">
        <v>81</v>
      </c>
      <c r="S7" s="101">
        <v>92</v>
      </c>
      <c r="T7" s="104">
        <v>284</v>
      </c>
      <c r="U7" s="117">
        <v>52</v>
      </c>
      <c r="V7" s="117">
        <v>53</v>
      </c>
      <c r="W7" s="117">
        <v>28</v>
      </c>
      <c r="X7" s="117">
        <v>49</v>
      </c>
      <c r="Y7" s="104">
        <v>182</v>
      </c>
      <c r="Z7" s="101">
        <v>55</v>
      </c>
      <c r="AA7" s="101">
        <v>42</v>
      </c>
      <c r="AB7" s="101">
        <v>49</v>
      </c>
      <c r="AC7" s="101">
        <v>25</v>
      </c>
      <c r="AD7" s="104">
        <v>171</v>
      </c>
      <c r="AE7" s="101">
        <v>22</v>
      </c>
      <c r="AF7" s="101">
        <v>17</v>
      </c>
      <c r="AG7" s="35">
        <v>43</v>
      </c>
      <c r="AH7" s="35">
        <v>40</v>
      </c>
      <c r="AI7" s="104">
        <v>122</v>
      </c>
      <c r="AJ7" s="101">
        <v>23</v>
      </c>
      <c r="AK7" s="35">
        <v>31</v>
      </c>
      <c r="AL7" s="35">
        <v>22</v>
      </c>
      <c r="AM7" s="35">
        <v>23</v>
      </c>
      <c r="AN7" s="104">
        <v>99</v>
      </c>
      <c r="AO7" s="35">
        <v>17</v>
      </c>
      <c r="AP7" s="35">
        <v>31</v>
      </c>
      <c r="AQ7" s="35">
        <v>84</v>
      </c>
      <c r="AR7" s="35">
        <v>27</v>
      </c>
      <c r="AS7" s="104">
        <v>159</v>
      </c>
      <c r="AT7" s="35">
        <v>38</v>
      </c>
      <c r="AU7" s="35">
        <v>9</v>
      </c>
      <c r="AV7" s="35">
        <v>14</v>
      </c>
      <c r="AW7" s="35">
        <v>43</v>
      </c>
      <c r="AX7" s="104">
        <v>104</v>
      </c>
      <c r="AY7" s="35">
        <v>-13</v>
      </c>
      <c r="AZ7" s="35">
        <v>-9</v>
      </c>
      <c r="BA7" s="35">
        <v>-15</v>
      </c>
      <c r="BB7" s="35">
        <v>-4</v>
      </c>
      <c r="BC7" s="104">
        <v>-41</v>
      </c>
      <c r="BD7" s="35">
        <v>-14</v>
      </c>
      <c r="BE7" s="89">
        <v>3</v>
      </c>
      <c r="BF7" s="93">
        <v>-10</v>
      </c>
      <c r="BG7" s="93">
        <v>-5</v>
      </c>
      <c r="BH7" s="177">
        <v>-26</v>
      </c>
    </row>
    <row r="8" spans="1:60" ht="12.75" customHeight="1" thickBot="1" x14ac:dyDescent="0.25">
      <c r="A8" s="57" t="s">
        <v>223</v>
      </c>
      <c r="B8" s="57" t="s">
        <v>75</v>
      </c>
      <c r="C8" s="46">
        <v>163</v>
      </c>
      <c r="D8" s="25">
        <v>202</v>
      </c>
      <c r="E8" s="25">
        <v>206</v>
      </c>
      <c r="F8" s="46">
        <v>718</v>
      </c>
      <c r="G8" s="25">
        <v>805</v>
      </c>
      <c r="H8" s="71"/>
      <c r="I8" s="57" t="s">
        <v>223</v>
      </c>
      <c r="J8" s="57" t="s">
        <v>75</v>
      </c>
      <c r="K8" s="106">
        <v>14</v>
      </c>
      <c r="L8" s="106">
        <v>27</v>
      </c>
      <c r="M8" s="106">
        <v>25</v>
      </c>
      <c r="N8" s="106">
        <v>27</v>
      </c>
      <c r="O8" s="107">
        <v>93</v>
      </c>
      <c r="P8" s="106">
        <v>7</v>
      </c>
      <c r="Q8" s="106">
        <v>47</v>
      </c>
      <c r="R8" s="106">
        <v>2</v>
      </c>
      <c r="S8" s="106">
        <v>29</v>
      </c>
      <c r="T8" s="107">
        <v>85</v>
      </c>
      <c r="U8" s="106">
        <v>14</v>
      </c>
      <c r="V8" s="106">
        <v>9</v>
      </c>
      <c r="W8" s="106">
        <v>6</v>
      </c>
      <c r="X8" s="106">
        <v>35</v>
      </c>
      <c r="Y8" s="107">
        <v>64</v>
      </c>
      <c r="Z8" s="106">
        <v>4</v>
      </c>
      <c r="AA8" s="106">
        <v>20</v>
      </c>
      <c r="AB8" s="106">
        <v>24</v>
      </c>
      <c r="AC8" s="106">
        <v>28</v>
      </c>
      <c r="AD8" s="107">
        <v>75</v>
      </c>
      <c r="AE8" s="106">
        <v>8</v>
      </c>
      <c r="AF8" s="106">
        <v>13</v>
      </c>
      <c r="AG8" s="59">
        <v>9</v>
      </c>
      <c r="AH8" s="59">
        <v>18</v>
      </c>
      <c r="AI8" s="107">
        <v>48</v>
      </c>
      <c r="AJ8" s="106">
        <v>7</v>
      </c>
      <c r="AK8" s="59">
        <v>22</v>
      </c>
      <c r="AL8" s="59">
        <v>24</v>
      </c>
      <c r="AM8" s="59">
        <v>83</v>
      </c>
      <c r="AN8" s="107">
        <v>136</v>
      </c>
      <c r="AO8" s="59">
        <v>28</v>
      </c>
      <c r="AP8" s="59">
        <v>20</v>
      </c>
      <c r="AQ8" s="59">
        <v>60</v>
      </c>
      <c r="AR8" s="59">
        <v>96</v>
      </c>
      <c r="AS8" s="107">
        <v>204</v>
      </c>
      <c r="AT8" s="59">
        <v>90</v>
      </c>
      <c r="AU8" s="59">
        <v>111</v>
      </c>
      <c r="AV8" s="59">
        <v>159</v>
      </c>
      <c r="AW8" s="59">
        <v>231</v>
      </c>
      <c r="AX8" s="107">
        <v>591</v>
      </c>
      <c r="AY8" s="59">
        <v>197</v>
      </c>
      <c r="AZ8" s="59">
        <v>209</v>
      </c>
      <c r="BA8" s="59">
        <v>193</v>
      </c>
      <c r="BB8" s="59">
        <v>206</v>
      </c>
      <c r="BC8" s="107">
        <v>805</v>
      </c>
      <c r="BD8" s="59">
        <v>196</v>
      </c>
      <c r="BE8" s="21">
        <v>157</v>
      </c>
      <c r="BF8" s="25">
        <v>202</v>
      </c>
      <c r="BG8" s="25">
        <v>163</v>
      </c>
      <c r="BH8" s="46">
        <v>718</v>
      </c>
    </row>
    <row r="9" spans="1:60" x14ac:dyDescent="0.2">
      <c r="A9" s="37"/>
      <c r="I9" s="37" t="s">
        <v>224</v>
      </c>
    </row>
  </sheetData>
  <pageMargins left="0.7" right="0.7" top="0.75" bottom="0.75" header="0.3" footer="0.3"/>
  <pageSetup paperSize="9" orientation="landscape" r:id="rId1"/>
  <ignoredErrors>
    <ignoredError sqref="AJ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D9FFFF"/>
    <pageSetUpPr fitToPage="1"/>
  </sheetPr>
  <dimension ref="A1:BH20"/>
  <sheetViews>
    <sheetView tabSelected="1" topLeftCell="Y1" zoomScale="115" zoomScaleNormal="115" workbookViewId="0">
      <selection activeCell="AW37" sqref="AW37"/>
    </sheetView>
  </sheetViews>
  <sheetFormatPr defaultColWidth="9.140625" defaultRowHeight="11.25" x14ac:dyDescent="0.2"/>
  <cols>
    <col min="1" max="2" width="39" style="5" customWidth="1"/>
    <col min="3" max="7" width="12.7109375" style="5" customWidth="1"/>
    <col min="8" max="8" width="9.140625" style="5" customWidth="1"/>
    <col min="9" max="9" width="37.42578125" style="5" customWidth="1"/>
    <col min="10" max="10" width="38.140625" style="5" customWidth="1"/>
    <col min="11" max="41" width="12.7109375" style="5" customWidth="1"/>
    <col min="42" max="43" width="12.85546875" style="5" customWidth="1"/>
    <col min="44" max="50" width="12.7109375" style="5" customWidth="1"/>
    <col min="51" max="52" width="9.140625" style="5"/>
    <col min="53" max="53" width="10.28515625" style="5" customWidth="1"/>
    <col min="54" max="16384" width="9.140625" style="5"/>
  </cols>
  <sheetData>
    <row r="1" spans="1:60" x14ac:dyDescent="0.2">
      <c r="A1" s="4" t="s">
        <v>0</v>
      </c>
      <c r="I1" s="4" t="s">
        <v>1</v>
      </c>
    </row>
    <row r="3" spans="1:60" x14ac:dyDescent="0.2">
      <c r="A3" s="111" t="s">
        <v>223</v>
      </c>
      <c r="B3" s="111"/>
      <c r="C3" s="71"/>
      <c r="D3" s="71"/>
      <c r="E3" s="71"/>
      <c r="F3" s="71"/>
      <c r="G3" s="71"/>
      <c r="H3" s="71"/>
      <c r="I3" s="111" t="s">
        <v>148</v>
      </c>
      <c r="J3" s="111"/>
      <c r="K3" s="71"/>
      <c r="L3" s="71"/>
      <c r="M3" s="71"/>
      <c r="N3" s="71"/>
      <c r="O3" s="71"/>
      <c r="P3" s="71"/>
      <c r="Q3" s="71"/>
      <c r="R3" s="71"/>
      <c r="S3" s="71"/>
      <c r="T3" s="71"/>
      <c r="U3" s="71"/>
      <c r="V3" s="71"/>
      <c r="W3" s="71"/>
      <c r="X3" s="71"/>
      <c r="Y3" s="71"/>
      <c r="Z3" s="71"/>
      <c r="AA3" s="71"/>
      <c r="AB3" s="71"/>
      <c r="AC3" s="71"/>
      <c r="AD3" s="71"/>
      <c r="AE3" s="71"/>
      <c r="AF3" s="71"/>
    </row>
    <row r="4" spans="1:60" x14ac:dyDescent="0.2">
      <c r="A4" s="71"/>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row>
    <row r="5" spans="1:60" ht="12.75" customHeight="1" thickBot="1" x14ac:dyDescent="0.25">
      <c r="A5" s="162" t="s">
        <v>75</v>
      </c>
      <c r="B5" s="145"/>
      <c r="C5" s="145" t="s">
        <v>6</v>
      </c>
      <c r="D5" s="145" t="s">
        <v>7</v>
      </c>
      <c r="E5" s="145" t="s">
        <v>8</v>
      </c>
      <c r="F5" s="145" t="s">
        <v>9</v>
      </c>
      <c r="G5" s="145" t="s">
        <v>10</v>
      </c>
      <c r="H5" s="71"/>
      <c r="I5" s="8" t="s">
        <v>75</v>
      </c>
      <c r="J5" s="8"/>
      <c r="K5" s="7" t="s">
        <v>11</v>
      </c>
      <c r="L5" s="7" t="s">
        <v>12</v>
      </c>
      <c r="M5" s="7" t="s">
        <v>13</v>
      </c>
      <c r="N5" s="7" t="s">
        <v>14</v>
      </c>
      <c r="O5" s="7" t="s">
        <v>15</v>
      </c>
      <c r="P5" s="7" t="s">
        <v>151</v>
      </c>
      <c r="Q5" s="7" t="s">
        <v>133</v>
      </c>
      <c r="R5" s="7" t="s">
        <v>134</v>
      </c>
      <c r="S5" s="7" t="s">
        <v>135</v>
      </c>
      <c r="T5" s="7" t="s">
        <v>136</v>
      </c>
      <c r="U5" s="7" t="s">
        <v>21</v>
      </c>
      <c r="V5" s="7" t="s">
        <v>22</v>
      </c>
      <c r="W5" s="7" t="s">
        <v>23</v>
      </c>
      <c r="X5" s="7" t="s">
        <v>152</v>
      </c>
      <c r="Y5" s="7" t="s">
        <v>138</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8</v>
      </c>
      <c r="BC5" s="7" t="s">
        <v>82</v>
      </c>
      <c r="BD5" s="7" t="s">
        <v>54</v>
      </c>
      <c r="BE5" s="7" t="s">
        <v>55</v>
      </c>
      <c r="BF5" s="7" t="s">
        <v>7</v>
      </c>
      <c r="BG5" s="7" t="s">
        <v>6</v>
      </c>
      <c r="BH5" s="7" t="s">
        <v>83</v>
      </c>
    </row>
    <row r="6" spans="1:60" ht="12.75" customHeight="1" x14ac:dyDescent="0.2">
      <c r="A6" s="8" t="s">
        <v>148</v>
      </c>
      <c r="B6" s="8"/>
      <c r="C6" s="212" t="s">
        <v>65</v>
      </c>
      <c r="D6" s="199"/>
      <c r="E6" s="199"/>
      <c r="F6" s="211" t="s">
        <v>65</v>
      </c>
      <c r="G6" s="199"/>
      <c r="H6" s="71"/>
      <c r="I6" s="8" t="s">
        <v>148</v>
      </c>
      <c r="J6" s="8"/>
      <c r="K6" s="71"/>
      <c r="L6" s="71"/>
      <c r="M6" s="71"/>
      <c r="N6" s="71"/>
      <c r="O6" s="94"/>
      <c r="P6" s="71"/>
      <c r="Q6" s="71"/>
      <c r="R6" s="71"/>
      <c r="S6" s="71"/>
      <c r="T6" s="94"/>
      <c r="U6" s="71"/>
      <c r="V6" s="71"/>
      <c r="W6" s="71"/>
      <c r="X6" s="71"/>
      <c r="Y6" s="94"/>
      <c r="Z6" s="71"/>
      <c r="AA6" s="71"/>
      <c r="AB6" s="71"/>
      <c r="AC6" s="71"/>
      <c r="AD6" s="94"/>
      <c r="AE6" s="71"/>
      <c r="AF6" s="71"/>
      <c r="AG6" s="71"/>
      <c r="AH6" s="71"/>
      <c r="AI6" s="94"/>
      <c r="AN6" s="94"/>
      <c r="AO6" s="7"/>
      <c r="AP6" s="7"/>
      <c r="AQ6" s="7"/>
      <c r="AR6" s="7"/>
      <c r="AS6" s="94"/>
      <c r="AX6" s="94"/>
      <c r="BC6" s="94"/>
      <c r="BE6" s="14"/>
      <c r="BF6" s="14"/>
      <c r="BG6" s="221" t="s">
        <v>65</v>
      </c>
      <c r="BH6" s="222" t="s">
        <v>65</v>
      </c>
    </row>
    <row r="7" spans="1:60" ht="12.75" customHeight="1" x14ac:dyDescent="0.2">
      <c r="A7" s="9"/>
      <c r="B7" s="9" t="s">
        <v>225</v>
      </c>
      <c r="C7" s="213">
        <v>21</v>
      </c>
      <c r="D7" s="14">
        <v>17</v>
      </c>
      <c r="E7" s="14">
        <v>12</v>
      </c>
      <c r="F7" s="213">
        <v>59</v>
      </c>
      <c r="G7" s="14">
        <v>50</v>
      </c>
      <c r="H7" s="71"/>
      <c r="I7" s="9"/>
      <c r="J7" s="9" t="s">
        <v>225</v>
      </c>
      <c r="K7" s="71">
        <v>16</v>
      </c>
      <c r="L7" s="71">
        <v>24</v>
      </c>
      <c r="M7" s="71">
        <v>34</v>
      </c>
      <c r="N7" s="71">
        <v>32</v>
      </c>
      <c r="O7" s="94">
        <v>106</v>
      </c>
      <c r="P7" s="71">
        <v>30</v>
      </c>
      <c r="Q7" s="71">
        <v>43</v>
      </c>
      <c r="R7" s="71">
        <v>13</v>
      </c>
      <c r="S7" s="71">
        <v>27</v>
      </c>
      <c r="T7" s="94">
        <v>113</v>
      </c>
      <c r="U7" s="71">
        <v>17</v>
      </c>
      <c r="V7" s="71">
        <v>21</v>
      </c>
      <c r="W7" s="71">
        <v>14</v>
      </c>
      <c r="X7" s="71">
        <v>27</v>
      </c>
      <c r="Y7" s="94">
        <v>79</v>
      </c>
      <c r="Z7" s="71">
        <v>20</v>
      </c>
      <c r="AA7" s="71">
        <v>12</v>
      </c>
      <c r="AB7" s="71">
        <v>58</v>
      </c>
      <c r="AC7" s="71">
        <v>15</v>
      </c>
      <c r="AD7" s="94">
        <v>106</v>
      </c>
      <c r="AE7" s="71">
        <v>10</v>
      </c>
      <c r="AF7" s="71">
        <v>21</v>
      </c>
      <c r="AG7" s="14">
        <v>8</v>
      </c>
      <c r="AH7" s="14">
        <v>26</v>
      </c>
      <c r="AI7" s="94">
        <v>65</v>
      </c>
      <c r="AJ7" s="71">
        <v>13</v>
      </c>
      <c r="AK7" s="14">
        <v>29</v>
      </c>
      <c r="AL7" s="14">
        <v>29</v>
      </c>
      <c r="AM7" s="14">
        <v>73</v>
      </c>
      <c r="AN7" s="94">
        <v>144</v>
      </c>
      <c r="AO7" s="14">
        <v>59</v>
      </c>
      <c r="AP7" s="14">
        <v>60</v>
      </c>
      <c r="AQ7" s="14">
        <v>21</v>
      </c>
      <c r="AR7" s="14">
        <v>36</v>
      </c>
      <c r="AS7" s="94">
        <v>176</v>
      </c>
      <c r="AT7" s="71">
        <v>30</v>
      </c>
      <c r="AU7" s="71">
        <v>15</v>
      </c>
      <c r="AV7" s="71">
        <v>17</v>
      </c>
      <c r="AW7" s="71">
        <v>17</v>
      </c>
      <c r="AX7" s="94">
        <v>79</v>
      </c>
      <c r="AY7" s="71">
        <v>10</v>
      </c>
      <c r="AZ7" s="71">
        <v>17</v>
      </c>
      <c r="BA7" s="71">
        <v>11</v>
      </c>
      <c r="BB7" s="71">
        <v>12</v>
      </c>
      <c r="BC7" s="94">
        <v>50</v>
      </c>
      <c r="BD7" s="71">
        <v>11</v>
      </c>
      <c r="BE7" s="14">
        <v>10</v>
      </c>
      <c r="BF7" s="14">
        <v>17</v>
      </c>
      <c r="BG7" s="221">
        <v>21</v>
      </c>
      <c r="BH7" s="223">
        <v>59</v>
      </c>
    </row>
    <row r="8" spans="1:60" ht="12.75" customHeight="1" x14ac:dyDescent="0.2">
      <c r="A8" s="9"/>
      <c r="B8" s="9" t="s">
        <v>226</v>
      </c>
      <c r="C8" s="213">
        <v>38</v>
      </c>
      <c r="D8" s="14">
        <v>20</v>
      </c>
      <c r="E8" s="14">
        <v>24</v>
      </c>
      <c r="F8" s="213">
        <v>104</v>
      </c>
      <c r="G8" s="14">
        <v>163</v>
      </c>
      <c r="H8" s="71"/>
      <c r="I8" s="9"/>
      <c r="J8" s="9" t="s">
        <v>226</v>
      </c>
      <c r="K8" s="71">
        <v>26</v>
      </c>
      <c r="L8" s="71">
        <v>31</v>
      </c>
      <c r="M8" s="71">
        <v>14</v>
      </c>
      <c r="N8" s="71">
        <v>23</v>
      </c>
      <c r="O8" s="94">
        <v>94</v>
      </c>
      <c r="P8" s="71">
        <v>17</v>
      </c>
      <c r="Q8" s="71">
        <v>36</v>
      </c>
      <c r="R8" s="71">
        <v>17</v>
      </c>
      <c r="S8" s="71">
        <v>29</v>
      </c>
      <c r="T8" s="94">
        <v>99</v>
      </c>
      <c r="U8" s="71">
        <v>12</v>
      </c>
      <c r="V8" s="71">
        <v>11</v>
      </c>
      <c r="W8" s="71">
        <v>34</v>
      </c>
      <c r="X8" s="71">
        <v>35</v>
      </c>
      <c r="Y8" s="94">
        <v>92</v>
      </c>
      <c r="Z8" s="71">
        <v>14</v>
      </c>
      <c r="AA8" s="71">
        <v>86</v>
      </c>
      <c r="AB8" s="71">
        <v>46</v>
      </c>
      <c r="AC8" s="71">
        <v>61</v>
      </c>
      <c r="AD8" s="94">
        <v>207</v>
      </c>
      <c r="AE8" s="71">
        <v>25</v>
      </c>
      <c r="AF8" s="71">
        <v>18</v>
      </c>
      <c r="AG8" s="14">
        <v>29</v>
      </c>
      <c r="AH8" s="14">
        <v>41</v>
      </c>
      <c r="AI8" s="94">
        <v>113</v>
      </c>
      <c r="AJ8" s="71">
        <v>57</v>
      </c>
      <c r="AK8" s="14">
        <v>26</v>
      </c>
      <c r="AL8" s="14">
        <v>15</v>
      </c>
      <c r="AM8" s="14">
        <v>66</v>
      </c>
      <c r="AN8" s="94">
        <v>164</v>
      </c>
      <c r="AO8" s="14">
        <v>42</v>
      </c>
      <c r="AP8" s="14">
        <v>38</v>
      </c>
      <c r="AQ8" s="14">
        <v>39</v>
      </c>
      <c r="AR8" s="14">
        <v>45</v>
      </c>
      <c r="AS8" s="94">
        <v>164</v>
      </c>
      <c r="AT8" s="71">
        <v>28</v>
      </c>
      <c r="AU8" s="71">
        <v>34</v>
      </c>
      <c r="AV8" s="71">
        <v>47</v>
      </c>
      <c r="AW8" s="71">
        <v>64</v>
      </c>
      <c r="AX8" s="94">
        <v>173</v>
      </c>
      <c r="AY8" s="71">
        <v>49</v>
      </c>
      <c r="AZ8" s="71">
        <v>48</v>
      </c>
      <c r="BA8" s="71">
        <v>42</v>
      </c>
      <c r="BB8" s="71">
        <v>24</v>
      </c>
      <c r="BC8" s="94">
        <v>163</v>
      </c>
      <c r="BD8" s="71">
        <v>26</v>
      </c>
      <c r="BE8" s="14">
        <v>20</v>
      </c>
      <c r="BF8" s="14">
        <v>20</v>
      </c>
      <c r="BG8" s="221">
        <v>38</v>
      </c>
      <c r="BH8" s="223">
        <v>104</v>
      </c>
    </row>
    <row r="9" spans="1:60" ht="12.75" customHeight="1" thickBot="1" x14ac:dyDescent="0.25">
      <c r="A9" s="21"/>
      <c r="B9" s="21" t="s">
        <v>227</v>
      </c>
      <c r="C9" s="215">
        <v>560</v>
      </c>
      <c r="D9" s="25">
        <v>594</v>
      </c>
      <c r="E9" s="25">
        <v>660</v>
      </c>
      <c r="F9" s="220">
        <v>2240</v>
      </c>
      <c r="G9" s="49">
        <v>2652</v>
      </c>
      <c r="H9" s="71"/>
      <c r="I9" s="21"/>
      <c r="J9" s="21" t="s">
        <v>227</v>
      </c>
      <c r="K9" s="135">
        <v>108</v>
      </c>
      <c r="L9" s="135">
        <v>78</v>
      </c>
      <c r="M9" s="135">
        <v>107</v>
      </c>
      <c r="N9" s="135">
        <v>132</v>
      </c>
      <c r="O9" s="136">
        <v>425</v>
      </c>
      <c r="P9" s="135">
        <v>87</v>
      </c>
      <c r="Q9" s="135">
        <v>108</v>
      </c>
      <c r="R9" s="135">
        <v>127</v>
      </c>
      <c r="S9" s="135">
        <v>148</v>
      </c>
      <c r="T9" s="136">
        <v>470</v>
      </c>
      <c r="U9" s="135">
        <v>110</v>
      </c>
      <c r="V9" s="135">
        <v>135</v>
      </c>
      <c r="W9" s="135">
        <v>133</v>
      </c>
      <c r="X9" s="135">
        <v>210</v>
      </c>
      <c r="Y9" s="136">
        <v>588</v>
      </c>
      <c r="Z9" s="135">
        <v>143</v>
      </c>
      <c r="AA9" s="135">
        <v>172</v>
      </c>
      <c r="AB9" s="135">
        <v>163</v>
      </c>
      <c r="AC9" s="135">
        <v>226</v>
      </c>
      <c r="AD9" s="136">
        <v>704</v>
      </c>
      <c r="AE9" s="135">
        <v>151</v>
      </c>
      <c r="AF9" s="135">
        <v>147</v>
      </c>
      <c r="AG9" s="25">
        <v>182</v>
      </c>
      <c r="AH9" s="25">
        <v>200</v>
      </c>
      <c r="AI9" s="136">
        <v>680</v>
      </c>
      <c r="AJ9" s="135">
        <v>131</v>
      </c>
      <c r="AK9" s="25">
        <v>279</v>
      </c>
      <c r="AL9" s="25">
        <v>315</v>
      </c>
      <c r="AM9" s="25">
        <v>354</v>
      </c>
      <c r="AN9" s="138">
        <v>1079</v>
      </c>
      <c r="AO9" s="25">
        <v>335</v>
      </c>
      <c r="AP9" s="25">
        <v>355</v>
      </c>
      <c r="AQ9" s="25">
        <v>445</v>
      </c>
      <c r="AR9" s="25">
        <v>594</v>
      </c>
      <c r="AS9" s="138">
        <v>1729</v>
      </c>
      <c r="AT9" s="135">
        <v>506</v>
      </c>
      <c r="AU9" s="135">
        <v>523</v>
      </c>
      <c r="AV9" s="135">
        <v>585</v>
      </c>
      <c r="AW9" s="135">
        <v>759</v>
      </c>
      <c r="AX9" s="138">
        <v>2373</v>
      </c>
      <c r="AY9" s="135">
        <v>627</v>
      </c>
      <c r="AZ9" s="135">
        <v>709</v>
      </c>
      <c r="BA9" s="135">
        <v>656</v>
      </c>
      <c r="BB9" s="135">
        <v>660</v>
      </c>
      <c r="BC9" s="138">
        <v>2652</v>
      </c>
      <c r="BD9" s="135">
        <v>576</v>
      </c>
      <c r="BE9" s="25">
        <v>510</v>
      </c>
      <c r="BF9" s="25">
        <v>594</v>
      </c>
      <c r="BG9" s="227">
        <v>560</v>
      </c>
      <c r="BH9" s="234">
        <v>2240</v>
      </c>
    </row>
    <row r="10" spans="1:60" ht="12.75" customHeight="1" x14ac:dyDescent="0.2">
      <c r="A10" s="8" t="s">
        <v>228</v>
      </c>
      <c r="B10" s="8"/>
      <c r="C10" s="214">
        <v>619</v>
      </c>
      <c r="D10" s="7">
        <v>631</v>
      </c>
      <c r="E10" s="7">
        <v>696</v>
      </c>
      <c r="F10" s="219">
        <v>2403</v>
      </c>
      <c r="G10" s="54">
        <v>2865</v>
      </c>
      <c r="H10" s="71"/>
      <c r="I10" s="8" t="s">
        <v>228</v>
      </c>
      <c r="J10" s="8"/>
      <c r="K10" s="111">
        <v>150</v>
      </c>
      <c r="L10" s="111">
        <v>133</v>
      </c>
      <c r="M10" s="111">
        <v>155</v>
      </c>
      <c r="N10" s="111">
        <v>187</v>
      </c>
      <c r="O10" s="132">
        <v>625</v>
      </c>
      <c r="P10" s="111">
        <v>134</v>
      </c>
      <c r="Q10" s="111">
        <v>187</v>
      </c>
      <c r="R10" s="111">
        <v>157</v>
      </c>
      <c r="S10" s="111">
        <v>204</v>
      </c>
      <c r="T10" s="132">
        <v>682</v>
      </c>
      <c r="U10" s="111">
        <v>139</v>
      </c>
      <c r="V10" s="111">
        <v>167</v>
      </c>
      <c r="W10" s="111">
        <v>181</v>
      </c>
      <c r="X10" s="111">
        <v>272</v>
      </c>
      <c r="Y10" s="132">
        <v>759</v>
      </c>
      <c r="Z10" s="111">
        <v>177</v>
      </c>
      <c r="AA10" s="111">
        <v>270</v>
      </c>
      <c r="AB10" s="111">
        <v>267</v>
      </c>
      <c r="AC10" s="111">
        <v>302</v>
      </c>
      <c r="AD10" s="137">
        <v>1016</v>
      </c>
      <c r="AE10" s="111">
        <v>186</v>
      </c>
      <c r="AF10" s="111">
        <v>186</v>
      </c>
      <c r="AG10" s="7">
        <v>219</v>
      </c>
      <c r="AH10" s="7">
        <v>267</v>
      </c>
      <c r="AI10" s="137">
        <v>858</v>
      </c>
      <c r="AJ10" s="111">
        <v>201</v>
      </c>
      <c r="AK10" s="7">
        <v>334</v>
      </c>
      <c r="AL10" s="7">
        <v>359</v>
      </c>
      <c r="AM10" s="7">
        <v>493</v>
      </c>
      <c r="AN10" s="137">
        <v>1387</v>
      </c>
      <c r="AO10" s="7">
        <v>436</v>
      </c>
      <c r="AP10" s="7">
        <v>453</v>
      </c>
      <c r="AQ10" s="7">
        <v>505</v>
      </c>
      <c r="AR10" s="7">
        <v>675</v>
      </c>
      <c r="AS10" s="137">
        <v>2069</v>
      </c>
      <c r="AT10" s="111">
        <v>564</v>
      </c>
      <c r="AU10" s="111">
        <v>572</v>
      </c>
      <c r="AV10" s="111">
        <v>649</v>
      </c>
      <c r="AW10" s="111">
        <v>840</v>
      </c>
      <c r="AX10" s="137">
        <v>2625</v>
      </c>
      <c r="AY10" s="111">
        <v>686</v>
      </c>
      <c r="AZ10" s="111">
        <v>774</v>
      </c>
      <c r="BA10" s="111">
        <v>709</v>
      </c>
      <c r="BB10" s="111">
        <v>696</v>
      </c>
      <c r="BC10" s="137">
        <v>2865</v>
      </c>
      <c r="BD10" s="111">
        <v>613</v>
      </c>
      <c r="BE10" s="7">
        <v>540</v>
      </c>
      <c r="BF10" s="7">
        <v>631</v>
      </c>
      <c r="BG10" s="224">
        <v>619</v>
      </c>
      <c r="BH10" s="225">
        <v>2403</v>
      </c>
    </row>
    <row r="11" spans="1:60" ht="12.75" customHeight="1" thickBot="1" x14ac:dyDescent="0.25">
      <c r="A11" s="9"/>
      <c r="B11" s="9" t="s">
        <v>229</v>
      </c>
      <c r="C11" s="215">
        <v>43</v>
      </c>
      <c r="D11" s="25">
        <v>72</v>
      </c>
      <c r="E11" s="25">
        <v>83</v>
      </c>
      <c r="F11" s="215">
        <v>258</v>
      </c>
      <c r="G11" s="25">
        <v>345</v>
      </c>
      <c r="H11" s="71"/>
      <c r="I11" s="9"/>
      <c r="J11" s="9" t="s">
        <v>229</v>
      </c>
      <c r="K11" s="71">
        <v>7</v>
      </c>
      <c r="L11" s="71">
        <v>8</v>
      </c>
      <c r="M11" s="71">
        <v>3</v>
      </c>
      <c r="N11" s="71">
        <v>2</v>
      </c>
      <c r="O11" s="94">
        <v>20</v>
      </c>
      <c r="P11" s="71">
        <v>2</v>
      </c>
      <c r="Q11" s="71">
        <v>3</v>
      </c>
      <c r="R11" s="71">
        <v>0</v>
      </c>
      <c r="S11" s="71">
        <v>1</v>
      </c>
      <c r="T11" s="94">
        <v>6</v>
      </c>
      <c r="U11" s="71">
        <v>1</v>
      </c>
      <c r="V11" s="71">
        <v>2</v>
      </c>
      <c r="W11" s="71">
        <v>0</v>
      </c>
      <c r="X11" s="71">
        <v>4</v>
      </c>
      <c r="Y11" s="94">
        <v>7</v>
      </c>
      <c r="Z11" s="71">
        <v>2</v>
      </c>
      <c r="AA11" s="71">
        <v>3</v>
      </c>
      <c r="AB11" s="71">
        <v>1</v>
      </c>
      <c r="AC11" s="71">
        <v>9</v>
      </c>
      <c r="AD11" s="94">
        <v>15</v>
      </c>
      <c r="AE11" s="71">
        <v>3</v>
      </c>
      <c r="AF11" s="71">
        <v>7</v>
      </c>
      <c r="AG11" s="14">
        <v>9</v>
      </c>
      <c r="AH11" s="14">
        <v>10</v>
      </c>
      <c r="AI11" s="94">
        <v>29</v>
      </c>
      <c r="AJ11" s="71">
        <v>9</v>
      </c>
      <c r="AK11" s="14">
        <v>12</v>
      </c>
      <c r="AL11" s="14">
        <v>22</v>
      </c>
      <c r="AM11" s="14">
        <v>15</v>
      </c>
      <c r="AN11" s="94">
        <v>58</v>
      </c>
      <c r="AO11" s="14">
        <v>30</v>
      </c>
      <c r="AP11" s="14">
        <v>37</v>
      </c>
      <c r="AQ11" s="14">
        <v>32</v>
      </c>
      <c r="AR11" s="14">
        <v>40</v>
      </c>
      <c r="AS11" s="94">
        <v>139</v>
      </c>
      <c r="AT11" s="71">
        <v>43</v>
      </c>
      <c r="AU11" s="71">
        <v>54</v>
      </c>
      <c r="AV11" s="71">
        <v>53</v>
      </c>
      <c r="AW11" s="71">
        <v>93</v>
      </c>
      <c r="AX11" s="94">
        <v>243</v>
      </c>
      <c r="AY11" s="71">
        <v>73</v>
      </c>
      <c r="AZ11" s="71">
        <v>94</v>
      </c>
      <c r="BA11" s="71">
        <v>95</v>
      </c>
      <c r="BB11" s="71">
        <v>83</v>
      </c>
      <c r="BC11" s="94">
        <v>345</v>
      </c>
      <c r="BD11" s="71">
        <v>78</v>
      </c>
      <c r="BE11" s="14">
        <v>65</v>
      </c>
      <c r="BF11" s="25">
        <v>72</v>
      </c>
      <c r="BG11" s="227">
        <v>43</v>
      </c>
      <c r="BH11" s="232">
        <v>258</v>
      </c>
    </row>
    <row r="12" spans="1:60" ht="12.75" customHeight="1" thickBot="1" x14ac:dyDescent="0.25">
      <c r="A12" s="29" t="s">
        <v>230</v>
      </c>
      <c r="B12" s="29"/>
      <c r="C12" s="217">
        <v>662</v>
      </c>
      <c r="D12" s="209">
        <v>703</v>
      </c>
      <c r="E12" s="209">
        <v>779</v>
      </c>
      <c r="F12" s="218">
        <v>2661</v>
      </c>
      <c r="G12" s="210">
        <v>3210</v>
      </c>
      <c r="H12" s="147"/>
      <c r="I12" s="29" t="s">
        <v>231</v>
      </c>
      <c r="J12" s="29"/>
      <c r="K12" s="101">
        <v>157</v>
      </c>
      <c r="L12" s="101">
        <v>141</v>
      </c>
      <c r="M12" s="101">
        <v>158</v>
      </c>
      <c r="N12" s="101">
        <v>189</v>
      </c>
      <c r="O12" s="104">
        <v>645</v>
      </c>
      <c r="P12" s="101">
        <v>136</v>
      </c>
      <c r="Q12" s="101">
        <v>190</v>
      </c>
      <c r="R12" s="101">
        <v>157</v>
      </c>
      <c r="S12" s="101">
        <v>205</v>
      </c>
      <c r="T12" s="104">
        <v>688</v>
      </c>
      <c r="U12" s="101">
        <v>140</v>
      </c>
      <c r="V12" s="101">
        <v>169</v>
      </c>
      <c r="W12" s="101">
        <v>181</v>
      </c>
      <c r="X12" s="101">
        <v>276</v>
      </c>
      <c r="Y12" s="104">
        <v>766</v>
      </c>
      <c r="Z12" s="101">
        <v>179</v>
      </c>
      <c r="AA12" s="101">
        <v>273</v>
      </c>
      <c r="AB12" s="101">
        <v>268</v>
      </c>
      <c r="AC12" s="101">
        <v>310</v>
      </c>
      <c r="AD12" s="109">
        <v>1031</v>
      </c>
      <c r="AE12" s="101">
        <v>189</v>
      </c>
      <c r="AF12" s="101">
        <v>193</v>
      </c>
      <c r="AG12" s="35">
        <v>228</v>
      </c>
      <c r="AH12" s="35">
        <v>277</v>
      </c>
      <c r="AI12" s="109">
        <v>887</v>
      </c>
      <c r="AJ12" s="101">
        <v>210</v>
      </c>
      <c r="AK12" s="35">
        <v>346</v>
      </c>
      <c r="AL12" s="35">
        <v>381</v>
      </c>
      <c r="AM12" s="35">
        <v>508</v>
      </c>
      <c r="AN12" s="109">
        <v>1445</v>
      </c>
      <c r="AO12" s="35">
        <v>466</v>
      </c>
      <c r="AP12" s="35">
        <v>490</v>
      </c>
      <c r="AQ12" s="35">
        <v>537</v>
      </c>
      <c r="AR12" s="35">
        <v>715</v>
      </c>
      <c r="AS12" s="109">
        <v>2208</v>
      </c>
      <c r="AT12" s="101">
        <v>607</v>
      </c>
      <c r="AU12" s="101">
        <v>626</v>
      </c>
      <c r="AV12" s="101">
        <v>702</v>
      </c>
      <c r="AW12" s="101">
        <v>933</v>
      </c>
      <c r="AX12" s="109">
        <v>2868</v>
      </c>
      <c r="AY12" s="101">
        <v>759</v>
      </c>
      <c r="AZ12" s="101">
        <v>868</v>
      </c>
      <c r="BA12" s="101">
        <v>804</v>
      </c>
      <c r="BB12" s="101">
        <v>779</v>
      </c>
      <c r="BC12" s="109">
        <v>3210</v>
      </c>
      <c r="BD12" s="101">
        <v>691</v>
      </c>
      <c r="BE12" s="101">
        <v>605</v>
      </c>
      <c r="BF12" s="101">
        <v>703</v>
      </c>
      <c r="BG12" s="228">
        <v>662</v>
      </c>
      <c r="BH12" s="233">
        <v>2661</v>
      </c>
    </row>
    <row r="13" spans="1:60" ht="12.75" customHeight="1" x14ac:dyDescent="0.2">
      <c r="A13" s="8" t="s">
        <v>232</v>
      </c>
      <c r="B13" s="8"/>
      <c r="C13" s="214" t="s">
        <v>65</v>
      </c>
      <c r="D13" s="14"/>
      <c r="E13" s="14"/>
      <c r="F13" s="213" t="s">
        <v>65</v>
      </c>
      <c r="G13" s="14"/>
      <c r="H13" s="71"/>
      <c r="I13" s="8" t="s">
        <v>232</v>
      </c>
      <c r="J13" s="8"/>
      <c r="K13" s="71"/>
      <c r="L13" s="71"/>
      <c r="M13" s="71"/>
      <c r="N13" s="71"/>
      <c r="O13" s="94"/>
      <c r="P13" s="71"/>
      <c r="Q13" s="71"/>
      <c r="R13" s="71"/>
      <c r="S13" s="71"/>
      <c r="T13" s="94"/>
      <c r="U13" s="71"/>
      <c r="V13" s="71"/>
      <c r="W13" s="71"/>
      <c r="X13" s="71"/>
      <c r="Y13" s="94"/>
      <c r="Z13" s="71"/>
      <c r="AA13" s="71"/>
      <c r="AB13" s="71"/>
      <c r="AC13" s="71"/>
      <c r="AD13" s="94"/>
      <c r="AE13" s="71"/>
      <c r="AF13" s="71"/>
      <c r="AG13" s="14"/>
      <c r="AH13" s="14"/>
      <c r="AI13" s="94"/>
      <c r="AJ13" s="71"/>
      <c r="AK13" s="14"/>
      <c r="AL13" s="14"/>
      <c r="AM13" s="14"/>
      <c r="AN13" s="94"/>
      <c r="AO13" s="14"/>
      <c r="AP13" s="14"/>
      <c r="AQ13" s="14"/>
      <c r="AR13" s="14"/>
      <c r="AS13" s="94"/>
      <c r="AT13" s="71"/>
      <c r="AU13" s="71"/>
      <c r="AV13" s="71"/>
      <c r="AW13" s="71"/>
      <c r="AX13" s="94"/>
      <c r="AY13" s="71"/>
      <c r="AZ13" s="71"/>
      <c r="BA13" s="71"/>
      <c r="BB13" s="71"/>
      <c r="BC13" s="94"/>
      <c r="BD13" s="71"/>
      <c r="BE13" s="7"/>
      <c r="BF13" s="7"/>
      <c r="BG13" s="224" t="s">
        <v>65</v>
      </c>
      <c r="BH13" s="223" t="s">
        <v>65</v>
      </c>
    </row>
    <row r="14" spans="1:60" ht="12.75" customHeight="1" x14ac:dyDescent="0.2">
      <c r="A14" s="9"/>
      <c r="B14" s="9" t="s">
        <v>225</v>
      </c>
      <c r="C14" s="213">
        <v>13</v>
      </c>
      <c r="D14" s="14">
        <v>12</v>
      </c>
      <c r="E14" s="14">
        <v>22</v>
      </c>
      <c r="F14" s="213">
        <v>43</v>
      </c>
      <c r="G14" s="14">
        <v>55</v>
      </c>
      <c r="H14" s="71"/>
      <c r="I14" s="9"/>
      <c r="J14" s="9" t="s">
        <v>225</v>
      </c>
      <c r="K14" s="71">
        <v>13</v>
      </c>
      <c r="L14" s="71">
        <v>15</v>
      </c>
      <c r="M14" s="71">
        <v>8</v>
      </c>
      <c r="N14" s="71">
        <v>54</v>
      </c>
      <c r="O14" s="94">
        <v>90</v>
      </c>
      <c r="P14" s="71">
        <v>30</v>
      </c>
      <c r="Q14" s="71">
        <v>10</v>
      </c>
      <c r="R14" s="71">
        <v>9</v>
      </c>
      <c r="S14" s="71">
        <v>15</v>
      </c>
      <c r="T14" s="94">
        <v>64</v>
      </c>
      <c r="U14" s="71">
        <v>17</v>
      </c>
      <c r="V14" s="71">
        <v>19</v>
      </c>
      <c r="W14" s="71">
        <v>13</v>
      </c>
      <c r="X14" s="71">
        <v>18</v>
      </c>
      <c r="Y14" s="94">
        <v>67</v>
      </c>
      <c r="Z14" s="71">
        <v>7</v>
      </c>
      <c r="AA14" s="71">
        <v>17</v>
      </c>
      <c r="AB14" s="71">
        <v>54</v>
      </c>
      <c r="AC14" s="71">
        <v>13</v>
      </c>
      <c r="AD14" s="94">
        <v>91</v>
      </c>
      <c r="AE14" s="71">
        <v>7</v>
      </c>
      <c r="AF14" s="71">
        <v>13</v>
      </c>
      <c r="AG14" s="14">
        <v>9</v>
      </c>
      <c r="AH14" s="14">
        <v>19</v>
      </c>
      <c r="AI14" s="94">
        <v>48</v>
      </c>
      <c r="AJ14" s="71">
        <v>8</v>
      </c>
      <c r="AK14" s="14">
        <v>20</v>
      </c>
      <c r="AL14" s="14">
        <v>13</v>
      </c>
      <c r="AM14" s="14">
        <v>24</v>
      </c>
      <c r="AN14" s="94">
        <v>65</v>
      </c>
      <c r="AO14" s="14">
        <v>36</v>
      </c>
      <c r="AP14" s="14">
        <v>56</v>
      </c>
      <c r="AQ14" s="14">
        <v>18</v>
      </c>
      <c r="AR14" s="14">
        <v>28</v>
      </c>
      <c r="AS14" s="94">
        <v>138</v>
      </c>
      <c r="AT14" s="71">
        <v>25</v>
      </c>
      <c r="AU14" s="71">
        <v>19</v>
      </c>
      <c r="AV14" s="71">
        <v>16</v>
      </c>
      <c r="AW14" s="71">
        <v>15</v>
      </c>
      <c r="AX14" s="94">
        <v>75</v>
      </c>
      <c r="AY14" s="71">
        <v>10</v>
      </c>
      <c r="AZ14" s="71">
        <v>15</v>
      </c>
      <c r="BA14" s="71">
        <v>8</v>
      </c>
      <c r="BB14" s="71">
        <v>22</v>
      </c>
      <c r="BC14" s="94">
        <v>55</v>
      </c>
      <c r="BD14" s="71">
        <v>11</v>
      </c>
      <c r="BE14" s="14">
        <v>7</v>
      </c>
      <c r="BF14" s="14">
        <v>12</v>
      </c>
      <c r="BG14" s="221">
        <v>13</v>
      </c>
      <c r="BH14" s="223">
        <v>43</v>
      </c>
    </row>
    <row r="15" spans="1:60" ht="12.75" customHeight="1" thickBot="1" x14ac:dyDescent="0.25">
      <c r="A15" s="21"/>
      <c r="B15" s="21" t="s">
        <v>233</v>
      </c>
      <c r="C15" s="215">
        <v>4</v>
      </c>
      <c r="D15" s="25" t="s">
        <v>117</v>
      </c>
      <c r="E15" s="25" t="s">
        <v>117</v>
      </c>
      <c r="F15" s="215">
        <v>6</v>
      </c>
      <c r="G15" s="25">
        <v>14</v>
      </c>
      <c r="H15" s="71"/>
      <c r="I15" s="21"/>
      <c r="J15" s="21" t="s">
        <v>233</v>
      </c>
      <c r="K15" s="135">
        <v>10</v>
      </c>
      <c r="L15" s="135">
        <v>9</v>
      </c>
      <c r="M15" s="135">
        <v>7</v>
      </c>
      <c r="N15" s="135">
        <v>11</v>
      </c>
      <c r="O15" s="136">
        <v>37</v>
      </c>
      <c r="P15" s="135">
        <v>4</v>
      </c>
      <c r="Q15" s="135">
        <v>4</v>
      </c>
      <c r="R15" s="135">
        <v>9</v>
      </c>
      <c r="S15" s="135">
        <v>12</v>
      </c>
      <c r="T15" s="136">
        <v>29</v>
      </c>
      <c r="U15" s="135">
        <v>3</v>
      </c>
      <c r="V15" s="135">
        <v>6</v>
      </c>
      <c r="W15" s="135">
        <v>4</v>
      </c>
      <c r="X15" s="135">
        <v>25</v>
      </c>
      <c r="Y15" s="136">
        <v>38</v>
      </c>
      <c r="Z15" s="135">
        <v>3</v>
      </c>
      <c r="AA15" s="135">
        <v>0</v>
      </c>
      <c r="AB15" s="135">
        <v>3</v>
      </c>
      <c r="AC15" s="135">
        <v>6</v>
      </c>
      <c r="AD15" s="136">
        <v>12</v>
      </c>
      <c r="AE15" s="135">
        <v>3</v>
      </c>
      <c r="AF15" s="135">
        <v>2</v>
      </c>
      <c r="AG15" s="25">
        <v>2</v>
      </c>
      <c r="AH15" s="25">
        <v>4</v>
      </c>
      <c r="AI15" s="136">
        <v>11</v>
      </c>
      <c r="AJ15" s="135">
        <v>1</v>
      </c>
      <c r="AK15" s="25">
        <v>12</v>
      </c>
      <c r="AL15" s="25">
        <v>4</v>
      </c>
      <c r="AM15" s="25">
        <v>34</v>
      </c>
      <c r="AN15" s="136">
        <v>51</v>
      </c>
      <c r="AO15" s="25">
        <v>9</v>
      </c>
      <c r="AP15" s="25">
        <v>2</v>
      </c>
      <c r="AQ15" s="25">
        <v>2</v>
      </c>
      <c r="AR15" s="25">
        <v>-3</v>
      </c>
      <c r="AS15" s="136">
        <v>10</v>
      </c>
      <c r="AT15" s="135">
        <v>3</v>
      </c>
      <c r="AU15" s="135">
        <v>2</v>
      </c>
      <c r="AV15" s="135">
        <v>3</v>
      </c>
      <c r="AW15" s="135">
        <v>3</v>
      </c>
      <c r="AX15" s="136">
        <v>11</v>
      </c>
      <c r="AY15" s="135">
        <v>4</v>
      </c>
      <c r="AZ15" s="135">
        <v>4</v>
      </c>
      <c r="BA15" s="135">
        <v>6</v>
      </c>
      <c r="BB15" s="135" t="s">
        <v>117</v>
      </c>
      <c r="BC15" s="136">
        <v>14</v>
      </c>
      <c r="BD15" s="135">
        <v>2</v>
      </c>
      <c r="BE15" s="25" t="s">
        <v>117</v>
      </c>
      <c r="BF15" s="25" t="s">
        <v>117</v>
      </c>
      <c r="BG15" s="227">
        <v>4</v>
      </c>
      <c r="BH15" s="232">
        <v>6</v>
      </c>
    </row>
    <row r="16" spans="1:60" ht="12.75" customHeight="1" x14ac:dyDescent="0.2">
      <c r="A16" s="8" t="s">
        <v>234</v>
      </c>
      <c r="B16" s="8"/>
      <c r="C16" s="214">
        <v>17</v>
      </c>
      <c r="D16" s="7">
        <v>12</v>
      </c>
      <c r="E16" s="7">
        <v>22</v>
      </c>
      <c r="F16" s="214">
        <v>49</v>
      </c>
      <c r="G16" s="7">
        <v>69</v>
      </c>
      <c r="H16" s="71"/>
      <c r="I16" s="8" t="s">
        <v>234</v>
      </c>
      <c r="J16" s="8"/>
      <c r="K16" s="111">
        <v>23</v>
      </c>
      <c r="L16" s="111">
        <v>24</v>
      </c>
      <c r="M16" s="111">
        <v>15</v>
      </c>
      <c r="N16" s="111">
        <v>65</v>
      </c>
      <c r="O16" s="132">
        <v>127</v>
      </c>
      <c r="P16" s="111">
        <v>34</v>
      </c>
      <c r="Q16" s="111">
        <v>14</v>
      </c>
      <c r="R16" s="111">
        <v>18</v>
      </c>
      <c r="S16" s="111">
        <v>27</v>
      </c>
      <c r="T16" s="132">
        <v>93</v>
      </c>
      <c r="U16" s="111">
        <v>20</v>
      </c>
      <c r="V16" s="111">
        <v>25</v>
      </c>
      <c r="W16" s="111">
        <v>17</v>
      </c>
      <c r="X16" s="111">
        <v>43</v>
      </c>
      <c r="Y16" s="132">
        <v>105</v>
      </c>
      <c r="Z16" s="111">
        <v>10</v>
      </c>
      <c r="AA16" s="111">
        <v>17</v>
      </c>
      <c r="AB16" s="111">
        <v>57</v>
      </c>
      <c r="AC16" s="111">
        <v>19</v>
      </c>
      <c r="AD16" s="132">
        <v>103</v>
      </c>
      <c r="AE16" s="111">
        <v>10</v>
      </c>
      <c r="AF16" s="111">
        <v>15</v>
      </c>
      <c r="AG16" s="7">
        <v>11</v>
      </c>
      <c r="AH16" s="7">
        <v>23</v>
      </c>
      <c r="AI16" s="132">
        <v>59</v>
      </c>
      <c r="AJ16" s="111">
        <v>9</v>
      </c>
      <c r="AK16" s="7">
        <v>32</v>
      </c>
      <c r="AL16" s="7">
        <v>17</v>
      </c>
      <c r="AM16" s="7">
        <v>58</v>
      </c>
      <c r="AN16" s="132">
        <v>116</v>
      </c>
      <c r="AO16" s="7">
        <v>45</v>
      </c>
      <c r="AP16" s="7">
        <v>58</v>
      </c>
      <c r="AQ16" s="7">
        <v>20</v>
      </c>
      <c r="AR16" s="7">
        <v>25</v>
      </c>
      <c r="AS16" s="132">
        <v>148</v>
      </c>
      <c r="AT16" s="111">
        <v>28</v>
      </c>
      <c r="AU16" s="111">
        <v>21</v>
      </c>
      <c r="AV16" s="111">
        <v>19</v>
      </c>
      <c r="AW16" s="111">
        <v>18</v>
      </c>
      <c r="AX16" s="132">
        <v>86</v>
      </c>
      <c r="AY16" s="111">
        <v>14</v>
      </c>
      <c r="AZ16" s="111">
        <v>19</v>
      </c>
      <c r="BA16" s="111">
        <v>14</v>
      </c>
      <c r="BB16" s="111">
        <v>22</v>
      </c>
      <c r="BC16" s="132">
        <v>69</v>
      </c>
      <c r="BD16" s="111">
        <v>13</v>
      </c>
      <c r="BE16" s="7">
        <v>7</v>
      </c>
      <c r="BF16" s="7">
        <v>12</v>
      </c>
      <c r="BG16" s="224">
        <v>17</v>
      </c>
      <c r="BH16" s="226">
        <v>49</v>
      </c>
    </row>
    <row r="17" spans="1:60" ht="12.75" customHeight="1" thickBot="1" x14ac:dyDescent="0.25">
      <c r="A17" s="9"/>
      <c r="B17" s="9" t="s">
        <v>235</v>
      </c>
      <c r="C17" s="216" t="s">
        <v>117</v>
      </c>
      <c r="D17" s="25" t="s">
        <v>117</v>
      </c>
      <c r="E17" s="25" t="s">
        <v>117</v>
      </c>
      <c r="F17" s="216" t="s">
        <v>117</v>
      </c>
      <c r="G17" s="25" t="s">
        <v>117</v>
      </c>
      <c r="H17" s="71"/>
      <c r="I17" s="9"/>
      <c r="J17" s="9" t="s">
        <v>235</v>
      </c>
      <c r="K17" s="65">
        <v>1</v>
      </c>
      <c r="L17" s="65">
        <v>-1</v>
      </c>
      <c r="M17" s="65" t="s">
        <v>117</v>
      </c>
      <c r="N17" s="65">
        <v>11</v>
      </c>
      <c r="O17" s="83">
        <v>11</v>
      </c>
      <c r="P17" s="65">
        <v>4</v>
      </c>
      <c r="Q17" s="65">
        <v>1</v>
      </c>
      <c r="R17" s="65" t="s">
        <v>117</v>
      </c>
      <c r="S17" s="65">
        <v>-2</v>
      </c>
      <c r="T17" s="83">
        <v>3</v>
      </c>
      <c r="U17" s="65" t="s">
        <v>117</v>
      </c>
      <c r="V17" s="65" t="s">
        <v>117</v>
      </c>
      <c r="W17" s="65" t="s">
        <v>117</v>
      </c>
      <c r="X17" s="65" t="s">
        <v>117</v>
      </c>
      <c r="Y17" s="83" t="s">
        <v>117</v>
      </c>
      <c r="Z17" s="65" t="s">
        <v>117</v>
      </c>
      <c r="AA17" s="65" t="s">
        <v>117</v>
      </c>
      <c r="AB17" s="65" t="s">
        <v>117</v>
      </c>
      <c r="AC17" s="65" t="s">
        <v>117</v>
      </c>
      <c r="AD17" s="83" t="s">
        <v>117</v>
      </c>
      <c r="AE17" s="65" t="s">
        <v>117</v>
      </c>
      <c r="AF17" s="65" t="s">
        <v>117</v>
      </c>
      <c r="AG17" s="14" t="s">
        <v>117</v>
      </c>
      <c r="AH17" s="14" t="s">
        <v>117</v>
      </c>
      <c r="AI17" s="83" t="s">
        <v>117</v>
      </c>
      <c r="AJ17" s="65" t="s">
        <v>117</v>
      </c>
      <c r="AK17" s="14" t="s">
        <v>117</v>
      </c>
      <c r="AL17" s="14" t="s">
        <v>117</v>
      </c>
      <c r="AM17" s="14" t="s">
        <v>117</v>
      </c>
      <c r="AN17" s="83" t="s">
        <v>117</v>
      </c>
      <c r="AO17" s="14" t="s">
        <v>117</v>
      </c>
      <c r="AP17" s="14" t="s">
        <v>117</v>
      </c>
      <c r="AQ17" s="14" t="s">
        <v>117</v>
      </c>
      <c r="AR17" s="14" t="s">
        <v>117</v>
      </c>
      <c r="AS17" s="83" t="s">
        <v>117</v>
      </c>
      <c r="AT17" s="65" t="s">
        <v>117</v>
      </c>
      <c r="AU17" s="65" t="s">
        <v>117</v>
      </c>
      <c r="AV17" s="65" t="s">
        <v>117</v>
      </c>
      <c r="AW17" s="65"/>
      <c r="AX17" s="83" t="s">
        <v>117</v>
      </c>
      <c r="AY17" s="65" t="s">
        <v>117</v>
      </c>
      <c r="AZ17" s="65" t="s">
        <v>117</v>
      </c>
      <c r="BA17" s="65" t="s">
        <v>117</v>
      </c>
      <c r="BB17" s="65" t="s">
        <v>117</v>
      </c>
      <c r="BC17" s="83" t="s">
        <v>117</v>
      </c>
      <c r="BD17" s="65" t="s">
        <v>117</v>
      </c>
      <c r="BE17" s="25" t="s">
        <v>117</v>
      </c>
      <c r="BF17" s="25" t="s">
        <v>117</v>
      </c>
      <c r="BG17" s="229" t="s">
        <v>117</v>
      </c>
      <c r="BH17" s="231" t="s">
        <v>117</v>
      </c>
    </row>
    <row r="18" spans="1:60" ht="12.75" customHeight="1" thickBot="1" x14ac:dyDescent="0.25">
      <c r="A18" s="29" t="s">
        <v>236</v>
      </c>
      <c r="B18" s="29"/>
      <c r="C18" s="217">
        <v>17</v>
      </c>
      <c r="D18" s="93">
        <v>12</v>
      </c>
      <c r="E18" s="93">
        <v>22</v>
      </c>
      <c r="F18" s="217">
        <v>49</v>
      </c>
      <c r="G18" s="93">
        <v>69</v>
      </c>
      <c r="H18" s="71"/>
      <c r="I18" s="29" t="s">
        <v>236</v>
      </c>
      <c r="J18" s="29"/>
      <c r="K18" s="101">
        <v>24</v>
      </c>
      <c r="L18" s="101">
        <v>23</v>
      </c>
      <c r="M18" s="101">
        <v>15</v>
      </c>
      <c r="N18" s="101">
        <v>76</v>
      </c>
      <c r="O18" s="104">
        <v>138</v>
      </c>
      <c r="P18" s="101">
        <v>38</v>
      </c>
      <c r="Q18" s="101">
        <v>15</v>
      </c>
      <c r="R18" s="101">
        <v>18</v>
      </c>
      <c r="S18" s="101">
        <v>25</v>
      </c>
      <c r="T18" s="104">
        <v>96</v>
      </c>
      <c r="U18" s="101">
        <v>20</v>
      </c>
      <c r="V18" s="101">
        <v>25</v>
      </c>
      <c r="W18" s="101">
        <v>17</v>
      </c>
      <c r="X18" s="101">
        <v>43</v>
      </c>
      <c r="Y18" s="104">
        <v>105</v>
      </c>
      <c r="Z18" s="101">
        <v>10</v>
      </c>
      <c r="AA18" s="101">
        <v>17</v>
      </c>
      <c r="AB18" s="101">
        <v>57</v>
      </c>
      <c r="AC18" s="101">
        <v>19</v>
      </c>
      <c r="AD18" s="104">
        <v>103</v>
      </c>
      <c r="AE18" s="101">
        <v>10</v>
      </c>
      <c r="AF18" s="101">
        <v>15</v>
      </c>
      <c r="AG18" s="35">
        <v>11</v>
      </c>
      <c r="AH18" s="35">
        <v>23</v>
      </c>
      <c r="AI18" s="104">
        <v>59</v>
      </c>
      <c r="AJ18" s="101">
        <v>9</v>
      </c>
      <c r="AK18" s="35">
        <v>32</v>
      </c>
      <c r="AL18" s="35">
        <v>17</v>
      </c>
      <c r="AM18" s="35">
        <v>58</v>
      </c>
      <c r="AN18" s="104">
        <v>116</v>
      </c>
      <c r="AO18" s="35">
        <v>45</v>
      </c>
      <c r="AP18" s="35">
        <v>58</v>
      </c>
      <c r="AQ18" s="35">
        <v>20</v>
      </c>
      <c r="AR18" s="35">
        <v>25</v>
      </c>
      <c r="AS18" s="104">
        <v>148</v>
      </c>
      <c r="AT18" s="101">
        <v>28</v>
      </c>
      <c r="AU18" s="101">
        <v>21</v>
      </c>
      <c r="AV18" s="101">
        <v>19</v>
      </c>
      <c r="AW18" s="101">
        <v>18</v>
      </c>
      <c r="AX18" s="104">
        <v>86</v>
      </c>
      <c r="AY18" s="101">
        <v>14</v>
      </c>
      <c r="AZ18" s="101">
        <v>19</v>
      </c>
      <c r="BA18" s="101">
        <v>14</v>
      </c>
      <c r="BB18" s="101">
        <v>22</v>
      </c>
      <c r="BC18" s="104">
        <v>69</v>
      </c>
      <c r="BD18" s="101">
        <v>13</v>
      </c>
      <c r="BE18" s="93">
        <v>7</v>
      </c>
      <c r="BF18" s="93">
        <v>12</v>
      </c>
      <c r="BG18" s="228">
        <v>17</v>
      </c>
      <c r="BH18" s="230">
        <v>49</v>
      </c>
    </row>
    <row r="19" spans="1:60" x14ac:dyDescent="0.2">
      <c r="A19" s="37"/>
      <c r="B19" s="71"/>
      <c r="C19" s="71"/>
      <c r="D19" s="71"/>
      <c r="E19" s="71"/>
      <c r="F19" s="71"/>
      <c r="G19" s="71"/>
      <c r="H19" s="71"/>
      <c r="I19" s="134" t="s">
        <v>237</v>
      </c>
      <c r="J19" s="71"/>
      <c r="K19" s="71"/>
      <c r="L19" s="71"/>
      <c r="M19" s="71"/>
      <c r="N19" s="71"/>
      <c r="O19" s="71"/>
      <c r="P19" s="71"/>
      <c r="Q19" s="71"/>
      <c r="R19" s="71"/>
      <c r="S19" s="71"/>
      <c r="T19" s="71"/>
      <c r="U19" s="71"/>
      <c r="V19" s="71"/>
      <c r="W19" s="71"/>
      <c r="X19" s="71"/>
      <c r="Y19" s="71"/>
      <c r="Z19" s="71"/>
      <c r="AA19" s="71"/>
      <c r="AB19" s="71"/>
      <c r="AC19" s="71"/>
      <c r="AD19" s="71"/>
      <c r="AE19" s="71"/>
      <c r="AF19" s="71"/>
    </row>
    <row r="20" spans="1:60" x14ac:dyDescent="0.2">
      <c r="A20" s="37"/>
      <c r="I20" s="37" t="s">
        <v>72</v>
      </c>
    </row>
  </sheetData>
  <phoneticPr fontId="4" type="noConversion"/>
  <pageMargins left="0.70866141732283472" right="0.70866141732283472" top="0.74803149606299213" bottom="0.74803149606299213" header="0.31496062992125984" footer="0.31496062992125984"/>
  <pageSetup paperSize="9" scale="94"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9FFFF"/>
  </sheetPr>
  <dimension ref="A1:G10"/>
  <sheetViews>
    <sheetView workbookViewId="0"/>
  </sheetViews>
  <sheetFormatPr defaultColWidth="9.140625" defaultRowHeight="11.25" x14ac:dyDescent="0.2"/>
  <cols>
    <col min="1" max="1" width="24.42578125" style="2" customWidth="1"/>
    <col min="2" max="2" width="16.28515625" style="2" customWidth="1"/>
    <col min="3" max="16384" width="9.140625" style="2"/>
  </cols>
  <sheetData>
    <row r="1" spans="1:7" x14ac:dyDescent="0.2">
      <c r="A1" s="1"/>
      <c r="F1" s="3"/>
      <c r="G1" s="3"/>
    </row>
    <row r="2" spans="1:7" x14ac:dyDescent="0.2">
      <c r="A2" s="5"/>
      <c r="B2" s="5"/>
      <c r="F2" s="3"/>
      <c r="G2" s="3"/>
    </row>
    <row r="3" spans="1:7" ht="12.75" customHeight="1" x14ac:dyDescent="0.2">
      <c r="A3" s="4" t="s">
        <v>238</v>
      </c>
      <c r="B3" s="5"/>
    </row>
    <row r="4" spans="1:7" ht="12.75" customHeight="1" x14ac:dyDescent="0.2">
      <c r="A4" s="5"/>
      <c r="B4" s="5"/>
    </row>
    <row r="5" spans="1:7" ht="12.75" customHeight="1" x14ac:dyDescent="0.2">
      <c r="A5" s="9" t="s">
        <v>239</v>
      </c>
      <c r="B5" s="9" t="s">
        <v>240</v>
      </c>
    </row>
    <row r="6" spans="1:7" ht="12.75" customHeight="1" x14ac:dyDescent="0.2">
      <c r="A6" s="9" t="s">
        <v>241</v>
      </c>
      <c r="B6" s="9" t="s">
        <v>242</v>
      </c>
    </row>
    <row r="7" spans="1:7" ht="12.75" customHeight="1" x14ac:dyDescent="0.2">
      <c r="A7" s="9" t="s">
        <v>243</v>
      </c>
      <c r="B7" s="9" t="s">
        <v>244</v>
      </c>
    </row>
    <row r="8" spans="1:7" ht="12.75" customHeight="1" x14ac:dyDescent="0.2">
      <c r="A8" s="9" t="s">
        <v>245</v>
      </c>
      <c r="B8" s="9" t="s">
        <v>246</v>
      </c>
    </row>
    <row r="9" spans="1:7" ht="12.75" customHeight="1" x14ac:dyDescent="0.2">
      <c r="A9" s="9" t="s">
        <v>247</v>
      </c>
      <c r="B9" s="9" t="s">
        <v>248</v>
      </c>
    </row>
    <row r="10" spans="1:7" ht="12.75" customHeight="1" x14ac:dyDescent="0.2">
      <c r="A10" s="9" t="s">
        <v>249</v>
      </c>
      <c r="B10" s="9" t="s">
        <v>250</v>
      </c>
    </row>
  </sheetData>
  <pageMargins left="0.7" right="0.7" top="0.75" bottom="0.75" header="0.3" footer="0.3"/>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9FFFF"/>
  </sheetPr>
  <dimension ref="A1:BH24"/>
  <sheetViews>
    <sheetView zoomScale="150" zoomScaleNormal="150" workbookViewId="0">
      <selection activeCell="F35" sqref="F35"/>
    </sheetView>
  </sheetViews>
  <sheetFormatPr defaultColWidth="14" defaultRowHeight="11.25" x14ac:dyDescent="0.2"/>
  <cols>
    <col min="1" max="1" width="26.5703125" style="5" customWidth="1"/>
    <col min="2" max="7" width="12.7109375" style="5" customWidth="1"/>
    <col min="8" max="8" width="14" style="5" customWidth="1"/>
    <col min="9" max="9" width="20.5703125" style="5" customWidth="1"/>
    <col min="10" max="47" width="12.7109375" style="5" customWidth="1"/>
    <col min="48" max="48" width="14" style="5" customWidth="1"/>
    <col min="49" max="16384" width="14" style="5"/>
  </cols>
  <sheetData>
    <row r="1" spans="1:60" x14ac:dyDescent="0.2">
      <c r="A1" s="4" t="s">
        <v>0</v>
      </c>
      <c r="I1" s="4" t="s">
        <v>1</v>
      </c>
    </row>
    <row r="3" spans="1:60" x14ac:dyDescent="0.2">
      <c r="A3" s="4" t="s">
        <v>80</v>
      </c>
      <c r="I3" s="4" t="s">
        <v>81</v>
      </c>
    </row>
    <row r="4" spans="1:60" ht="12.75" customHeight="1" x14ac:dyDescent="0.2"/>
    <row r="5" spans="1:60" ht="12.75" customHeight="1" thickBot="1" x14ac:dyDescent="0.25">
      <c r="A5" s="150"/>
      <c r="B5" s="161" t="s">
        <v>5</v>
      </c>
      <c r="C5" s="145" t="s">
        <v>6</v>
      </c>
      <c r="D5" s="145" t="s">
        <v>7</v>
      </c>
      <c r="E5" s="145" t="s">
        <v>8</v>
      </c>
      <c r="F5" s="145" t="s">
        <v>9</v>
      </c>
      <c r="G5" s="145" t="s">
        <v>10</v>
      </c>
      <c r="I5" s="7"/>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8</v>
      </c>
      <c r="BC5" s="7" t="s">
        <v>82</v>
      </c>
      <c r="BD5" s="7" t="s">
        <v>54</v>
      </c>
      <c r="BE5" s="7" t="s">
        <v>55</v>
      </c>
      <c r="BF5" s="7" t="s">
        <v>7</v>
      </c>
      <c r="BG5" s="7" t="s">
        <v>6</v>
      </c>
      <c r="BH5" s="7" t="s">
        <v>83</v>
      </c>
    </row>
    <row r="6" spans="1:60" ht="12.75" customHeight="1" x14ac:dyDescent="0.2">
      <c r="A6" s="9" t="s">
        <v>84</v>
      </c>
      <c r="B6" s="9" t="s">
        <v>85</v>
      </c>
      <c r="C6" s="76">
        <v>10.33</v>
      </c>
      <c r="D6" s="63">
        <v>11.05</v>
      </c>
      <c r="E6" s="63">
        <v>12.39</v>
      </c>
      <c r="F6" s="76">
        <v>11.12</v>
      </c>
      <c r="G6" s="63">
        <v>12.31</v>
      </c>
      <c r="I6" s="9" t="s">
        <v>84</v>
      </c>
      <c r="J6" s="9" t="s">
        <v>85</v>
      </c>
      <c r="K6" s="64">
        <v>6.19</v>
      </c>
      <c r="L6" s="64">
        <v>5.19</v>
      </c>
      <c r="M6" s="64">
        <v>5.72</v>
      </c>
      <c r="N6" s="64">
        <v>6.94</v>
      </c>
      <c r="O6" s="81">
        <v>6.03</v>
      </c>
      <c r="P6" s="64">
        <v>7.09</v>
      </c>
      <c r="Q6" s="64">
        <v>7.32</v>
      </c>
      <c r="R6" s="64">
        <v>7.5</v>
      </c>
      <c r="S6" s="64">
        <v>7.33</v>
      </c>
      <c r="T6" s="81">
        <v>7.31</v>
      </c>
      <c r="U6" s="65">
        <v>8.19</v>
      </c>
      <c r="V6" s="65">
        <v>9.74</v>
      </c>
      <c r="W6" s="65">
        <v>10.43</v>
      </c>
      <c r="X6" s="65">
        <v>10.96</v>
      </c>
      <c r="Y6" s="83">
        <v>9.91</v>
      </c>
      <c r="Z6" s="64">
        <v>10.79</v>
      </c>
      <c r="AA6" s="64">
        <v>9.09</v>
      </c>
      <c r="AB6" s="65">
        <v>10.039999999999999</v>
      </c>
      <c r="AC6" s="65">
        <v>9.07</v>
      </c>
      <c r="AD6" s="83">
        <v>9.77</v>
      </c>
      <c r="AE6" s="65">
        <v>8.8800000000000008</v>
      </c>
      <c r="AF6" s="65">
        <v>8.27</v>
      </c>
      <c r="AG6" s="14">
        <v>4.2699999999999996</v>
      </c>
      <c r="AH6" s="14">
        <v>5.34</v>
      </c>
      <c r="AI6" s="76">
        <v>6.39</v>
      </c>
      <c r="AJ6" s="65">
        <v>6.12</v>
      </c>
      <c r="AK6" s="65">
        <v>7.52</v>
      </c>
      <c r="AL6" s="5">
        <v>10.36</v>
      </c>
      <c r="AM6" s="5">
        <v>13.64</v>
      </c>
      <c r="AN6" s="76">
        <v>9.25</v>
      </c>
      <c r="AO6" s="14">
        <v>13.77</v>
      </c>
      <c r="AP6" s="14">
        <v>14.66</v>
      </c>
      <c r="AQ6" s="14">
        <v>16.760000000000002</v>
      </c>
      <c r="AR6" s="14">
        <v>16.920000000000002</v>
      </c>
      <c r="AS6" s="76">
        <v>15.51</v>
      </c>
      <c r="AT6" s="65">
        <v>14.46</v>
      </c>
      <c r="AU6" s="65">
        <v>11.96</v>
      </c>
      <c r="AV6" s="65">
        <v>12.02</v>
      </c>
      <c r="AW6" s="65">
        <v>12.33</v>
      </c>
      <c r="AX6" s="76">
        <v>12.71</v>
      </c>
      <c r="AY6" s="65">
        <v>12.68</v>
      </c>
      <c r="AZ6" s="65">
        <v>11.47</v>
      </c>
      <c r="BA6" s="65">
        <v>12.69</v>
      </c>
      <c r="BB6" s="65">
        <v>12.39</v>
      </c>
      <c r="BC6" s="191">
        <v>12.31</v>
      </c>
      <c r="BD6" s="65">
        <v>11.57</v>
      </c>
      <c r="BE6" s="14">
        <v>11.57</v>
      </c>
      <c r="BF6" s="14">
        <v>11.05</v>
      </c>
      <c r="BG6" s="63">
        <v>10.33</v>
      </c>
      <c r="BH6" s="76">
        <v>11.12</v>
      </c>
    </row>
    <row r="7" spans="1:60" ht="12.75" customHeight="1" x14ac:dyDescent="0.2">
      <c r="A7" s="67" t="s">
        <v>86</v>
      </c>
      <c r="B7" s="9" t="s">
        <v>85</v>
      </c>
      <c r="C7" s="203">
        <v>10.3</v>
      </c>
      <c r="D7" s="68">
        <v>10.83</v>
      </c>
      <c r="E7" s="68">
        <v>12.3</v>
      </c>
      <c r="F7" s="203">
        <v>10.87</v>
      </c>
      <c r="G7" s="68">
        <v>12.59</v>
      </c>
      <c r="I7" s="9"/>
      <c r="J7" s="9"/>
      <c r="K7" s="64"/>
      <c r="L7" s="64"/>
      <c r="M7" s="64"/>
      <c r="N7" s="64"/>
      <c r="O7" s="81"/>
      <c r="P7" s="64"/>
      <c r="Q7" s="64"/>
      <c r="R7" s="64"/>
      <c r="S7" s="64"/>
      <c r="T7" s="81"/>
      <c r="U7" s="65"/>
      <c r="V7" s="65"/>
      <c r="W7" s="65"/>
      <c r="X7" s="65"/>
      <c r="Y7" s="83"/>
      <c r="Z7" s="64"/>
      <c r="AA7" s="64"/>
      <c r="AB7" s="65"/>
      <c r="AC7" s="65"/>
      <c r="AD7" s="83"/>
      <c r="AE7" s="65"/>
      <c r="AF7" s="65"/>
      <c r="AG7" s="14"/>
      <c r="AH7" s="14"/>
      <c r="AI7" s="76"/>
      <c r="AJ7" s="65"/>
      <c r="AK7" s="65"/>
      <c r="AN7" s="76"/>
      <c r="AO7" s="14"/>
      <c r="AP7" s="14"/>
      <c r="AQ7" s="14"/>
      <c r="AR7" s="14"/>
      <c r="AS7" s="76"/>
      <c r="AT7" s="65"/>
      <c r="AU7" s="65"/>
      <c r="AV7" s="65"/>
      <c r="AW7" s="65"/>
      <c r="AX7" s="76"/>
      <c r="AY7" s="65"/>
      <c r="AZ7" s="65">
        <v>12.05</v>
      </c>
      <c r="BA7" s="65">
        <v>12.72</v>
      </c>
      <c r="BB7" s="65">
        <v>12.3</v>
      </c>
      <c r="BC7" s="191">
        <v>12.59</v>
      </c>
      <c r="BD7" s="65">
        <v>11.04</v>
      </c>
      <c r="BE7" s="14">
        <v>11.46</v>
      </c>
      <c r="BF7" s="74">
        <v>10.83</v>
      </c>
      <c r="BG7" s="68">
        <v>10.3</v>
      </c>
      <c r="BH7" s="203">
        <v>10.87</v>
      </c>
    </row>
    <row r="8" spans="1:60" ht="12.75" customHeight="1" x14ac:dyDescent="0.2">
      <c r="A8" s="67" t="s">
        <v>87</v>
      </c>
      <c r="B8" s="9" t="s">
        <v>85</v>
      </c>
      <c r="C8" s="203">
        <v>11.14</v>
      </c>
      <c r="D8" s="68">
        <v>12.32</v>
      </c>
      <c r="E8" s="68">
        <v>13.37</v>
      </c>
      <c r="F8" s="203">
        <v>12.86</v>
      </c>
      <c r="G8" s="68">
        <v>10.68</v>
      </c>
      <c r="I8" s="9"/>
      <c r="J8" s="9"/>
      <c r="K8" s="64"/>
      <c r="L8" s="64"/>
      <c r="M8" s="64"/>
      <c r="N8" s="64"/>
      <c r="O8" s="81"/>
      <c r="P8" s="64"/>
      <c r="Q8" s="64"/>
      <c r="R8" s="64"/>
      <c r="S8" s="64"/>
      <c r="T8" s="81"/>
      <c r="U8" s="65"/>
      <c r="V8" s="65"/>
      <c r="W8" s="65"/>
      <c r="X8" s="65"/>
      <c r="Y8" s="83"/>
      <c r="Z8" s="64"/>
      <c r="AA8" s="64"/>
      <c r="AB8" s="65"/>
      <c r="AC8" s="65"/>
      <c r="AD8" s="83"/>
      <c r="AE8" s="65"/>
      <c r="AF8" s="65"/>
      <c r="AG8" s="14"/>
      <c r="AH8" s="14"/>
      <c r="AI8" s="76"/>
      <c r="AJ8" s="65"/>
      <c r="AK8" s="65"/>
      <c r="AN8" s="76"/>
      <c r="AO8" s="14"/>
      <c r="AP8" s="14"/>
      <c r="AQ8" s="14"/>
      <c r="AR8" s="14"/>
      <c r="AS8" s="76"/>
      <c r="AT8" s="65"/>
      <c r="AU8" s="65"/>
      <c r="AV8" s="65"/>
      <c r="AW8" s="65"/>
      <c r="AX8" s="76"/>
      <c r="AY8" s="65"/>
      <c r="AZ8" s="65">
        <v>9.6199999999999992</v>
      </c>
      <c r="BA8" s="65">
        <v>12.47</v>
      </c>
      <c r="BB8" s="65">
        <v>13.37</v>
      </c>
      <c r="BC8" s="191">
        <v>10.68</v>
      </c>
      <c r="BD8" s="65">
        <v>14.12</v>
      </c>
      <c r="BE8" s="14">
        <v>12.3</v>
      </c>
      <c r="BF8" s="74">
        <v>12.32</v>
      </c>
      <c r="BG8" s="68">
        <v>11.14</v>
      </c>
      <c r="BH8" s="203">
        <v>12.86</v>
      </c>
    </row>
    <row r="9" spans="1:60" ht="12.75" customHeight="1" x14ac:dyDescent="0.2">
      <c r="A9" s="9" t="s">
        <v>88</v>
      </c>
      <c r="B9" s="9" t="s">
        <v>89</v>
      </c>
      <c r="C9" s="76">
        <v>5.53</v>
      </c>
      <c r="D9" s="63">
        <v>5.89</v>
      </c>
      <c r="E9" s="63">
        <v>5.97</v>
      </c>
      <c r="F9" s="76">
        <v>5.8</v>
      </c>
      <c r="G9" s="63">
        <v>6.12</v>
      </c>
      <c r="I9" s="9" t="s">
        <v>88</v>
      </c>
      <c r="J9" s="9" t="s">
        <v>89</v>
      </c>
      <c r="K9" s="64">
        <v>3.55</v>
      </c>
      <c r="L9" s="64">
        <v>3.77</v>
      </c>
      <c r="M9" s="64">
        <v>3.97</v>
      </c>
      <c r="N9" s="64">
        <v>4.17</v>
      </c>
      <c r="O9" s="81">
        <v>3.86</v>
      </c>
      <c r="P9" s="64">
        <v>4.45</v>
      </c>
      <c r="Q9" s="64">
        <v>4.5999999999999996</v>
      </c>
      <c r="R9" s="64">
        <v>4.5599999999999996</v>
      </c>
      <c r="S9" s="64">
        <v>4.68</v>
      </c>
      <c r="T9" s="81">
        <v>4.57</v>
      </c>
      <c r="U9" s="65">
        <v>4.87</v>
      </c>
      <c r="V9" s="65">
        <v>4.83</v>
      </c>
      <c r="W9" s="65">
        <v>4.8899999999999997</v>
      </c>
      <c r="X9" s="64">
        <v>5.7</v>
      </c>
      <c r="Y9" s="83">
        <v>5.03</v>
      </c>
      <c r="Z9" s="64">
        <v>4.62</v>
      </c>
      <c r="AA9" s="64">
        <v>4.4000000000000004</v>
      </c>
      <c r="AB9" s="65">
        <v>4.07</v>
      </c>
      <c r="AC9" s="65">
        <v>4.1399999999999997</v>
      </c>
      <c r="AD9" s="81">
        <v>4.3</v>
      </c>
      <c r="AE9" s="65">
        <v>3.77</v>
      </c>
      <c r="AF9" s="65">
        <v>3.82</v>
      </c>
      <c r="AG9" s="14">
        <v>3.94</v>
      </c>
      <c r="AH9" s="14">
        <v>3.97</v>
      </c>
      <c r="AI9" s="26">
        <v>3.88</v>
      </c>
      <c r="AJ9" s="65">
        <v>4.54</v>
      </c>
      <c r="AK9" s="65">
        <v>4.74</v>
      </c>
      <c r="AL9" s="5">
        <v>4.9800000000000004</v>
      </c>
      <c r="AM9" s="5">
        <v>5.19</v>
      </c>
      <c r="AN9" s="26">
        <v>4.8600000000000003</v>
      </c>
      <c r="AO9" s="14">
        <v>4.96</v>
      </c>
      <c r="AP9" s="14">
        <v>5.08</v>
      </c>
      <c r="AQ9" s="14">
        <v>5.97</v>
      </c>
      <c r="AR9" s="14">
        <v>5.61</v>
      </c>
      <c r="AS9" s="26">
        <v>5.42</v>
      </c>
      <c r="AT9" s="65">
        <v>6.59</v>
      </c>
      <c r="AU9" s="65">
        <v>6.11</v>
      </c>
      <c r="AV9" s="65">
        <v>6.39</v>
      </c>
      <c r="AW9" s="65">
        <v>6.02</v>
      </c>
      <c r="AX9" s="26">
        <v>6.26</v>
      </c>
      <c r="AY9" s="65">
        <v>5.95</v>
      </c>
      <c r="AZ9" s="65">
        <v>6.17</v>
      </c>
      <c r="BA9" s="65">
        <v>6.34</v>
      </c>
      <c r="BB9" s="65">
        <v>5.97</v>
      </c>
      <c r="BC9" s="191">
        <v>6.12</v>
      </c>
      <c r="BD9" s="65">
        <v>5.93</v>
      </c>
      <c r="BE9" s="14">
        <v>5.85</v>
      </c>
      <c r="BF9" s="14">
        <v>5.89</v>
      </c>
      <c r="BG9" s="63">
        <v>5.53</v>
      </c>
      <c r="BH9" s="76">
        <v>5.8</v>
      </c>
    </row>
    <row r="10" spans="1:60" s="70" customFormat="1" ht="12.75" customHeight="1" x14ac:dyDescent="0.2">
      <c r="A10" s="66" t="s">
        <v>90</v>
      </c>
      <c r="B10" s="67" t="s">
        <v>89</v>
      </c>
      <c r="C10" s="203">
        <v>6.2</v>
      </c>
      <c r="D10" s="68">
        <v>6.29</v>
      </c>
      <c r="E10" s="68">
        <v>6.4</v>
      </c>
      <c r="F10" s="203">
        <v>6.33</v>
      </c>
      <c r="G10" s="68">
        <v>6.75</v>
      </c>
      <c r="I10" s="66" t="s">
        <v>91</v>
      </c>
      <c r="J10" s="67" t="s">
        <v>89</v>
      </c>
      <c r="K10" s="85"/>
      <c r="L10" s="85"/>
      <c r="M10" s="85"/>
      <c r="N10" s="85"/>
      <c r="O10" s="85"/>
      <c r="P10" s="85"/>
      <c r="Q10" s="85"/>
      <c r="R10" s="85"/>
      <c r="S10" s="85"/>
      <c r="T10" s="85"/>
      <c r="U10" s="85"/>
      <c r="V10" s="85"/>
      <c r="W10" s="85"/>
      <c r="X10" s="85"/>
      <c r="Y10" s="85"/>
      <c r="Z10" s="85"/>
      <c r="AA10" s="85"/>
      <c r="AB10" s="85"/>
      <c r="AC10" s="85"/>
      <c r="AD10" s="85"/>
      <c r="AE10" s="69">
        <v>4.63</v>
      </c>
      <c r="AF10" s="69">
        <v>4.58</v>
      </c>
      <c r="AG10" s="71">
        <v>4.3499999999999996</v>
      </c>
      <c r="AH10" s="69">
        <v>4.1500000000000004</v>
      </c>
      <c r="AI10" s="86">
        <v>4.43</v>
      </c>
      <c r="AJ10" s="72">
        <v>5.32</v>
      </c>
      <c r="AK10" s="72">
        <v>5.35</v>
      </c>
      <c r="AL10" s="73">
        <v>5.5</v>
      </c>
      <c r="AM10" s="73">
        <v>6.31</v>
      </c>
      <c r="AN10" s="86">
        <v>5.62</v>
      </c>
      <c r="AO10" s="68">
        <v>6.37</v>
      </c>
      <c r="AP10" s="68">
        <v>6.6</v>
      </c>
      <c r="AQ10" s="68">
        <v>8.9600000000000009</v>
      </c>
      <c r="AR10" s="68">
        <v>7.74</v>
      </c>
      <c r="AS10" s="77">
        <v>7.47</v>
      </c>
      <c r="AT10" s="72">
        <v>8.4700000000000006</v>
      </c>
      <c r="AU10" s="72">
        <v>7.97</v>
      </c>
      <c r="AV10" s="72">
        <v>8.07</v>
      </c>
      <c r="AW10" s="72">
        <v>7.41</v>
      </c>
      <c r="AX10" s="77">
        <v>7.96</v>
      </c>
      <c r="AY10" s="72">
        <v>6.68</v>
      </c>
      <c r="AZ10" s="72">
        <v>6.78</v>
      </c>
      <c r="BA10" s="72">
        <v>7.04</v>
      </c>
      <c r="BB10" s="72">
        <v>6.4</v>
      </c>
      <c r="BC10" s="192">
        <v>6.75</v>
      </c>
      <c r="BD10" s="72">
        <v>6.3</v>
      </c>
      <c r="BE10" s="14">
        <v>6.51</v>
      </c>
      <c r="BF10" s="74">
        <v>6.29</v>
      </c>
      <c r="BG10" s="68">
        <v>6.2</v>
      </c>
      <c r="BH10" s="203">
        <v>6.33</v>
      </c>
    </row>
    <row r="11" spans="1:60" s="70" customFormat="1" ht="12.75" customHeight="1" x14ac:dyDescent="0.2">
      <c r="A11" s="66" t="s">
        <v>92</v>
      </c>
      <c r="B11" s="67" t="s">
        <v>89</v>
      </c>
      <c r="C11" s="203">
        <v>5.1100000000000003</v>
      </c>
      <c r="D11" s="68">
        <v>5.55</v>
      </c>
      <c r="E11" s="68">
        <v>5.48</v>
      </c>
      <c r="F11" s="203">
        <v>5.33</v>
      </c>
      <c r="G11" s="68">
        <v>5.41</v>
      </c>
      <c r="I11" s="66" t="s">
        <v>92</v>
      </c>
      <c r="J11" s="67" t="s">
        <v>89</v>
      </c>
      <c r="K11" s="85"/>
      <c r="L11" s="85"/>
      <c r="M11" s="85"/>
      <c r="N11" s="85"/>
      <c r="O11" s="85"/>
      <c r="P11" s="85"/>
      <c r="Q11" s="85"/>
      <c r="R11" s="85"/>
      <c r="S11" s="85"/>
      <c r="T11" s="85"/>
      <c r="U11" s="85"/>
      <c r="V11" s="85"/>
      <c r="W11" s="85"/>
      <c r="X11" s="85"/>
      <c r="Y11" s="85"/>
      <c r="Z11" s="85"/>
      <c r="AA11" s="85"/>
      <c r="AB11" s="85"/>
      <c r="AC11" s="85"/>
      <c r="AD11" s="85"/>
      <c r="AE11" s="69">
        <v>2.91</v>
      </c>
      <c r="AF11" s="69">
        <v>3.21</v>
      </c>
      <c r="AG11" s="71">
        <v>3.67</v>
      </c>
      <c r="AH11" s="69">
        <v>3.67</v>
      </c>
      <c r="AI11" s="86">
        <v>3.37</v>
      </c>
      <c r="AJ11" s="72">
        <v>4.18</v>
      </c>
      <c r="AK11" s="72">
        <v>4.43</v>
      </c>
      <c r="AL11" s="70">
        <v>4.72</v>
      </c>
      <c r="AM11" s="70">
        <v>4.6100000000000003</v>
      </c>
      <c r="AN11" s="86">
        <v>4.4800000000000004</v>
      </c>
      <c r="AO11" s="68">
        <v>4.0999999999999996</v>
      </c>
      <c r="AP11" s="74">
        <v>4.09</v>
      </c>
      <c r="AQ11" s="74">
        <v>4.0999999999999996</v>
      </c>
      <c r="AR11" s="68">
        <v>4.33</v>
      </c>
      <c r="AS11" s="77">
        <v>4.1500000000000004</v>
      </c>
      <c r="AT11" s="72">
        <v>5.0199999999999996</v>
      </c>
      <c r="AU11" s="72">
        <v>4.87</v>
      </c>
      <c r="AV11" s="143">
        <v>4.9000000000000004</v>
      </c>
      <c r="AW11" s="143">
        <v>5.0199999999999996</v>
      </c>
      <c r="AX11" s="77">
        <v>4.95</v>
      </c>
      <c r="AY11" s="143">
        <v>5.32</v>
      </c>
      <c r="AZ11" s="143">
        <v>5.33</v>
      </c>
      <c r="BA11" s="143">
        <v>5.51</v>
      </c>
      <c r="BB11" s="143">
        <v>5.48</v>
      </c>
      <c r="BC11" s="193">
        <v>5.41</v>
      </c>
      <c r="BD11" s="143">
        <v>5.36</v>
      </c>
      <c r="BE11" s="14">
        <v>5.33</v>
      </c>
      <c r="BF11" s="74">
        <v>5.55</v>
      </c>
      <c r="BG11" s="68">
        <v>5.1100000000000003</v>
      </c>
      <c r="BH11" s="203">
        <v>5.33</v>
      </c>
    </row>
    <row r="12" spans="1:60" ht="12.75" customHeight="1" x14ac:dyDescent="0.2">
      <c r="A12" s="9" t="s">
        <v>93</v>
      </c>
      <c r="B12" s="9" t="s">
        <v>94</v>
      </c>
      <c r="C12" s="76">
        <v>66.66</v>
      </c>
      <c r="D12" s="63">
        <v>71.3</v>
      </c>
      <c r="E12" s="63">
        <v>79.09</v>
      </c>
      <c r="F12" s="76">
        <v>73.05</v>
      </c>
      <c r="G12" s="63">
        <v>84.76</v>
      </c>
      <c r="I12" s="9" t="s">
        <v>93</v>
      </c>
      <c r="J12" s="9" t="s">
        <v>94</v>
      </c>
      <c r="K12" s="64">
        <v>37.06</v>
      </c>
      <c r="L12" s="64">
        <v>49.21</v>
      </c>
      <c r="M12" s="64">
        <v>48.43</v>
      </c>
      <c r="N12" s="64">
        <v>52.79</v>
      </c>
      <c r="O12" s="81">
        <v>46.43</v>
      </c>
      <c r="P12" s="64">
        <v>57.63</v>
      </c>
      <c r="Q12" s="64">
        <v>52.96</v>
      </c>
      <c r="R12" s="64">
        <v>53.28</v>
      </c>
      <c r="S12" s="64">
        <v>67.849999999999994</v>
      </c>
      <c r="T12" s="81">
        <v>57.85</v>
      </c>
      <c r="U12" s="65">
        <v>71.56</v>
      </c>
      <c r="V12" s="65">
        <v>78.61</v>
      </c>
      <c r="W12" s="65">
        <v>81.09</v>
      </c>
      <c r="X12" s="65">
        <v>68.81</v>
      </c>
      <c r="Y12" s="83">
        <v>75.05</v>
      </c>
      <c r="Z12" s="64">
        <v>68.900000000000006</v>
      </c>
      <c r="AA12" s="64">
        <v>79.209999999999994</v>
      </c>
      <c r="AB12" s="64">
        <v>70.2</v>
      </c>
      <c r="AC12" s="65">
        <v>73.489999999999995</v>
      </c>
      <c r="AD12" s="83">
        <v>71.989999999999995</v>
      </c>
      <c r="AE12" s="64">
        <v>63.8</v>
      </c>
      <c r="AF12" s="65">
        <v>30.78</v>
      </c>
      <c r="AG12" s="14">
        <v>48.42</v>
      </c>
      <c r="AH12" s="14">
        <v>46.76</v>
      </c>
      <c r="AI12" s="76">
        <v>47.7</v>
      </c>
      <c r="AJ12" s="64">
        <v>62.29</v>
      </c>
      <c r="AK12" s="64">
        <v>74.06</v>
      </c>
      <c r="AL12" s="5">
        <v>76.64</v>
      </c>
      <c r="AM12" s="75">
        <v>86.32</v>
      </c>
      <c r="AN12" s="26">
        <v>76.11</v>
      </c>
      <c r="AO12" s="14">
        <v>113.09</v>
      </c>
      <c r="AP12" s="14">
        <v>119.55</v>
      </c>
      <c r="AQ12" s="14">
        <v>108.21</v>
      </c>
      <c r="AR12" s="14">
        <v>94.71</v>
      </c>
      <c r="AS12" s="26">
        <v>110.09</v>
      </c>
      <c r="AT12" s="64">
        <v>87.59</v>
      </c>
      <c r="AU12" s="64">
        <v>82.91</v>
      </c>
      <c r="AV12" s="64">
        <v>89.97</v>
      </c>
      <c r="AW12" s="64">
        <v>88.04</v>
      </c>
      <c r="AX12" s="26">
        <v>87.64</v>
      </c>
      <c r="AY12" s="64">
        <v>89.14</v>
      </c>
      <c r="AZ12" s="64">
        <v>89.48</v>
      </c>
      <c r="BA12" s="64">
        <v>83.24</v>
      </c>
      <c r="BB12" s="64">
        <v>79.09</v>
      </c>
      <c r="BC12" s="194">
        <v>84.76</v>
      </c>
      <c r="BD12" s="64">
        <v>82.24</v>
      </c>
      <c r="BE12" s="14">
        <v>71.17</v>
      </c>
      <c r="BF12" s="14">
        <v>71.3</v>
      </c>
      <c r="BG12" s="63">
        <v>66.66</v>
      </c>
      <c r="BH12" s="76">
        <v>73.05</v>
      </c>
    </row>
    <row r="13" spans="1:60" ht="12.75" customHeight="1" x14ac:dyDescent="0.2">
      <c r="A13" s="9" t="s">
        <v>95</v>
      </c>
      <c r="B13" s="9" t="s">
        <v>94</v>
      </c>
      <c r="C13" s="76">
        <v>63.88</v>
      </c>
      <c r="D13" s="63">
        <v>68.73</v>
      </c>
      <c r="E13" s="63">
        <v>72.59</v>
      </c>
      <c r="F13" s="76">
        <v>67.77</v>
      </c>
      <c r="G13" s="63">
        <v>76.05</v>
      </c>
      <c r="I13" s="9" t="s">
        <v>95</v>
      </c>
      <c r="J13" s="9" t="s">
        <v>94</v>
      </c>
      <c r="K13" s="64">
        <v>33.4</v>
      </c>
      <c r="L13" s="64">
        <v>46.8</v>
      </c>
      <c r="M13" s="64">
        <v>41.21</v>
      </c>
      <c r="N13" s="64">
        <v>50</v>
      </c>
      <c r="O13" s="81">
        <v>43.22</v>
      </c>
      <c r="P13" s="64">
        <v>55.68</v>
      </c>
      <c r="Q13" s="64">
        <v>48.49</v>
      </c>
      <c r="R13" s="64">
        <v>52.72</v>
      </c>
      <c r="S13" s="64">
        <v>61.33</v>
      </c>
      <c r="T13" s="81">
        <v>54.59</v>
      </c>
      <c r="U13" s="65">
        <v>66.790000000000006</v>
      </c>
      <c r="V13" s="65">
        <v>74.52</v>
      </c>
      <c r="W13" s="65">
        <v>78.78</v>
      </c>
      <c r="X13" s="65">
        <v>69.11</v>
      </c>
      <c r="Y13" s="83">
        <v>71.87</v>
      </c>
      <c r="Z13" s="64">
        <v>60.77</v>
      </c>
      <c r="AA13" s="64">
        <v>65.39</v>
      </c>
      <c r="AB13" s="65">
        <v>57.27</v>
      </c>
      <c r="AC13" s="65">
        <v>60.72</v>
      </c>
      <c r="AD13" s="83">
        <v>61.09</v>
      </c>
      <c r="AE13" s="65">
        <v>47.05</v>
      </c>
      <c r="AF13" s="65">
        <v>22.72</v>
      </c>
      <c r="AG13" s="63">
        <v>45.9</v>
      </c>
      <c r="AH13" s="63">
        <v>45.82</v>
      </c>
      <c r="AI13" s="76">
        <v>40.5</v>
      </c>
      <c r="AJ13" s="65">
        <v>60.41</v>
      </c>
      <c r="AK13" s="65">
        <v>67.650000000000006</v>
      </c>
      <c r="AL13" s="5">
        <v>72.17</v>
      </c>
      <c r="AM13" s="5">
        <v>80.91</v>
      </c>
      <c r="AN13" s="26">
        <v>70.08</v>
      </c>
      <c r="AO13" s="63">
        <v>104.63</v>
      </c>
      <c r="AP13" s="63">
        <v>102.95</v>
      </c>
      <c r="AQ13" s="63">
        <v>83.89</v>
      </c>
      <c r="AR13" s="63">
        <v>70.02</v>
      </c>
      <c r="AS13" s="26">
        <v>91.24</v>
      </c>
      <c r="AT13" s="64">
        <v>75.3</v>
      </c>
      <c r="AU13" s="64">
        <v>68.61</v>
      </c>
      <c r="AV13" s="64">
        <v>77.84</v>
      </c>
      <c r="AW13" s="64">
        <v>79.17</v>
      </c>
      <c r="AX13" s="26">
        <v>74.959999999999994</v>
      </c>
      <c r="AY13" s="64">
        <v>78</v>
      </c>
      <c r="AZ13" s="64">
        <v>79.36</v>
      </c>
      <c r="BA13" s="64">
        <v>74.69</v>
      </c>
      <c r="BB13" s="64">
        <v>72.59</v>
      </c>
      <c r="BC13" s="194">
        <v>76.05</v>
      </c>
      <c r="BD13" s="64">
        <v>73.900000000000006</v>
      </c>
      <c r="BE13" s="14">
        <v>65.739999999999995</v>
      </c>
      <c r="BF13" s="14">
        <v>68.73</v>
      </c>
      <c r="BG13" s="63">
        <v>63.88</v>
      </c>
      <c r="BH13" s="76">
        <v>67.77</v>
      </c>
    </row>
    <row r="14" spans="1:60" ht="12.75" customHeight="1" thickBot="1" x14ac:dyDescent="0.25">
      <c r="A14" s="21" t="s">
        <v>96</v>
      </c>
      <c r="B14" s="21" t="s">
        <v>97</v>
      </c>
      <c r="C14" s="204">
        <v>504.03</v>
      </c>
      <c r="D14" s="278">
        <v>499.69</v>
      </c>
      <c r="E14" s="278">
        <v>564.09</v>
      </c>
      <c r="F14" s="204">
        <v>548</v>
      </c>
      <c r="G14" s="278">
        <v>599.09</v>
      </c>
      <c r="I14" s="21" t="s">
        <v>96</v>
      </c>
      <c r="J14" s="21" t="s">
        <v>97</v>
      </c>
      <c r="K14" s="79">
        <v>374.38</v>
      </c>
      <c r="L14" s="79">
        <v>374.79</v>
      </c>
      <c r="M14" s="79">
        <v>314.08</v>
      </c>
      <c r="N14" s="79">
        <v>433.69</v>
      </c>
      <c r="O14" s="82">
        <v>375.56</v>
      </c>
      <c r="P14" s="79">
        <v>503.75</v>
      </c>
      <c r="Q14" s="79">
        <v>372.81</v>
      </c>
      <c r="R14" s="79">
        <v>421.27</v>
      </c>
      <c r="S14" s="79">
        <v>567.71</v>
      </c>
      <c r="T14" s="82">
        <v>479.78</v>
      </c>
      <c r="U14" s="80">
        <v>529.82000000000005</v>
      </c>
      <c r="V14" s="80">
        <v>525.03</v>
      </c>
      <c r="W14" s="80">
        <v>616.89</v>
      </c>
      <c r="X14" s="80">
        <v>488.12</v>
      </c>
      <c r="Y14" s="84">
        <v>537.61</v>
      </c>
      <c r="Z14" s="79">
        <v>466.03</v>
      </c>
      <c r="AA14" s="79">
        <v>505.92</v>
      </c>
      <c r="AB14" s="80">
        <v>386.92</v>
      </c>
      <c r="AC14" s="79">
        <v>457.8</v>
      </c>
      <c r="AD14" s="84">
        <v>464.54</v>
      </c>
      <c r="AE14" s="80">
        <v>465.79</v>
      </c>
      <c r="AF14" s="80">
        <v>358.31</v>
      </c>
      <c r="AG14" s="25">
        <v>345.06</v>
      </c>
      <c r="AH14" s="25">
        <v>443.37</v>
      </c>
      <c r="AI14" s="78">
        <v>401.52</v>
      </c>
      <c r="AJ14" s="80">
        <v>581.26</v>
      </c>
      <c r="AK14" s="80">
        <v>517.02</v>
      </c>
      <c r="AL14" s="80">
        <v>625.92999999999995</v>
      </c>
      <c r="AM14" s="80">
        <v>831.2</v>
      </c>
      <c r="AN14" s="78">
        <v>626.53</v>
      </c>
      <c r="AO14" s="25">
        <v>776.47</v>
      </c>
      <c r="AP14" s="25">
        <v>774.78</v>
      </c>
      <c r="AQ14" s="25">
        <v>635.94000000000005</v>
      </c>
      <c r="AR14" s="25">
        <v>606.36</v>
      </c>
      <c r="AS14" s="78">
        <v>703.04</v>
      </c>
      <c r="AT14" s="80">
        <v>763.79</v>
      </c>
      <c r="AU14" s="80">
        <v>540.48</v>
      </c>
      <c r="AV14" s="80">
        <v>508.55</v>
      </c>
      <c r="AW14" s="80">
        <v>581.91</v>
      </c>
      <c r="AX14" s="78">
        <v>556.44000000000005</v>
      </c>
      <c r="AY14" s="80">
        <v>604.85</v>
      </c>
      <c r="AZ14" s="80">
        <v>669.59</v>
      </c>
      <c r="BA14" s="80">
        <v>593.30999999999995</v>
      </c>
      <c r="BB14" s="80">
        <v>564.09</v>
      </c>
      <c r="BC14" s="195">
        <v>599.09</v>
      </c>
      <c r="BD14" s="80">
        <v>698.88</v>
      </c>
      <c r="BE14" s="181">
        <v>596.91999999999996</v>
      </c>
      <c r="BF14" s="181">
        <v>499.69</v>
      </c>
      <c r="BG14" s="278">
        <v>504.03</v>
      </c>
      <c r="BH14" s="204">
        <v>548</v>
      </c>
    </row>
    <row r="15" spans="1:60" x14ac:dyDescent="0.2">
      <c r="I15" s="37" t="s">
        <v>98</v>
      </c>
    </row>
    <row r="16" spans="1:60" x14ac:dyDescent="0.2">
      <c r="A16" s="279" t="s">
        <v>99</v>
      </c>
      <c r="B16" s="279"/>
      <c r="C16" s="279"/>
      <c r="D16" s="279"/>
      <c r="E16" s="112"/>
      <c r="F16" s="112"/>
      <c r="G16" s="112"/>
      <c r="I16" s="37" t="s">
        <v>72</v>
      </c>
    </row>
    <row r="17" spans="1:9" ht="16.5" x14ac:dyDescent="0.2">
      <c r="A17" s="280" t="s">
        <v>100</v>
      </c>
      <c r="B17" s="281"/>
      <c r="C17" s="281"/>
      <c r="D17" s="281"/>
      <c r="I17" s="5" t="s">
        <v>101</v>
      </c>
    </row>
    <row r="24" spans="1:9" x14ac:dyDescent="0.2">
      <c r="A24" s="167"/>
    </row>
  </sheetData>
  <mergeCells count="2">
    <mergeCell ref="A16:D16"/>
    <mergeCell ref="A17:D17"/>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D9FFFF"/>
  </sheetPr>
  <dimension ref="A1:BH17"/>
  <sheetViews>
    <sheetView zoomScale="160" zoomScaleNormal="160" workbookViewId="0">
      <selection activeCell="D23" sqref="D23"/>
    </sheetView>
  </sheetViews>
  <sheetFormatPr defaultColWidth="9.140625" defaultRowHeight="11.25" x14ac:dyDescent="0.2"/>
  <cols>
    <col min="1" max="1" width="26.140625" style="5" customWidth="1"/>
    <col min="2" max="7" width="12.7109375" style="5" customWidth="1"/>
    <col min="8" max="8" width="9.140625" style="5" customWidth="1"/>
    <col min="9" max="9" width="24.5703125" style="5" customWidth="1"/>
    <col min="10" max="41" width="12.7109375" style="5" customWidth="1"/>
    <col min="42" max="43" width="12.85546875" style="5" customWidth="1"/>
    <col min="44" max="47" width="12.7109375" style="5" customWidth="1"/>
    <col min="48" max="48" width="9.140625" style="5" customWidth="1"/>
    <col min="49" max="16384" width="9.140625" style="5"/>
  </cols>
  <sheetData>
    <row r="1" spans="1:60" x14ac:dyDescent="0.2">
      <c r="A1" s="4" t="s">
        <v>0</v>
      </c>
      <c r="I1" s="4" t="s">
        <v>1</v>
      </c>
    </row>
    <row r="3" spans="1:60" x14ac:dyDescent="0.2">
      <c r="A3" s="4" t="s">
        <v>102</v>
      </c>
      <c r="I3" s="4" t="s">
        <v>103</v>
      </c>
    </row>
    <row r="5" spans="1:60" s="71" customFormat="1" ht="12.75" customHeight="1" thickBot="1" x14ac:dyDescent="0.25">
      <c r="A5" s="161" t="s">
        <v>104</v>
      </c>
      <c r="B5" s="161" t="s">
        <v>5</v>
      </c>
      <c r="C5" s="145" t="s">
        <v>6</v>
      </c>
      <c r="D5" s="145" t="s">
        <v>7</v>
      </c>
      <c r="E5" s="145" t="s">
        <v>8</v>
      </c>
      <c r="F5" s="145" t="s">
        <v>9</v>
      </c>
      <c r="G5" s="145" t="s">
        <v>10</v>
      </c>
      <c r="I5" s="8" t="s">
        <v>104</v>
      </c>
      <c r="J5" s="8" t="s">
        <v>5</v>
      </c>
      <c r="K5" s="7" t="s">
        <v>11</v>
      </c>
      <c r="L5" s="7" t="s">
        <v>12</v>
      </c>
      <c r="M5" s="7" t="s">
        <v>13</v>
      </c>
      <c r="N5" s="7" t="s">
        <v>14</v>
      </c>
      <c r="O5" s="7" t="s">
        <v>15</v>
      </c>
      <c r="P5" s="7" t="s">
        <v>105</v>
      </c>
      <c r="Q5" s="7" t="s">
        <v>17</v>
      </c>
      <c r="R5" s="7" t="s">
        <v>18</v>
      </c>
      <c r="S5" s="7" t="s">
        <v>19</v>
      </c>
      <c r="T5" s="7" t="s">
        <v>20</v>
      </c>
      <c r="U5" s="7" t="s">
        <v>21</v>
      </c>
      <c r="V5" s="7" t="s">
        <v>22</v>
      </c>
      <c r="W5" s="7" t="s">
        <v>23</v>
      </c>
      <c r="X5" s="7" t="s">
        <v>106</v>
      </c>
      <c r="Y5" s="7" t="s">
        <v>25</v>
      </c>
      <c r="Z5" s="7" t="s">
        <v>26</v>
      </c>
      <c r="AA5" s="7" t="s">
        <v>27</v>
      </c>
      <c r="AB5" s="7" t="s">
        <v>28</v>
      </c>
      <c r="AC5" s="7" t="s">
        <v>29</v>
      </c>
      <c r="AD5" s="7" t="s">
        <v>30</v>
      </c>
      <c r="AE5" s="7" t="s">
        <v>31</v>
      </c>
      <c r="AF5" s="7" t="s">
        <v>32</v>
      </c>
      <c r="AG5" s="7" t="s">
        <v>33</v>
      </c>
      <c r="AH5" s="7" t="s">
        <v>34</v>
      </c>
      <c r="AI5" s="97" t="s">
        <v>35</v>
      </c>
      <c r="AJ5" s="7" t="s">
        <v>36</v>
      </c>
      <c r="AK5" s="7" t="s">
        <v>37</v>
      </c>
      <c r="AL5" s="7" t="s">
        <v>38</v>
      </c>
      <c r="AM5" s="7" t="s">
        <v>107</v>
      </c>
      <c r="AN5" s="7" t="s">
        <v>40</v>
      </c>
      <c r="AO5" s="7" t="s">
        <v>108</v>
      </c>
      <c r="AP5" s="7" t="s">
        <v>42</v>
      </c>
      <c r="AQ5" s="7" t="s">
        <v>43</v>
      </c>
      <c r="AR5" s="7" t="s">
        <v>44</v>
      </c>
      <c r="AS5" s="7" t="s">
        <v>45</v>
      </c>
      <c r="AT5" s="7" t="s">
        <v>46</v>
      </c>
      <c r="AU5" s="7" t="s">
        <v>47</v>
      </c>
      <c r="AV5" s="7" t="s">
        <v>48</v>
      </c>
      <c r="AW5" s="7" t="s">
        <v>49</v>
      </c>
      <c r="AX5" s="7" t="s">
        <v>50</v>
      </c>
      <c r="AY5" s="7" t="s">
        <v>51</v>
      </c>
      <c r="AZ5" s="7" t="s">
        <v>52</v>
      </c>
      <c r="BA5" s="7" t="s">
        <v>53</v>
      </c>
      <c r="BB5" s="7" t="s">
        <v>8</v>
      </c>
      <c r="BC5" s="7" t="s">
        <v>82</v>
      </c>
      <c r="BD5" s="7" t="s">
        <v>54</v>
      </c>
      <c r="BE5" s="7" t="s">
        <v>55</v>
      </c>
      <c r="BF5" s="7" t="s">
        <v>7</v>
      </c>
      <c r="BG5" s="7" t="s">
        <v>6</v>
      </c>
      <c r="BH5" s="7" t="s">
        <v>83</v>
      </c>
    </row>
    <row r="6" spans="1:60" s="71" customFormat="1" ht="12.75" customHeight="1" x14ac:dyDescent="0.2">
      <c r="A6" s="9" t="s">
        <v>109</v>
      </c>
      <c r="B6" s="9" t="s">
        <v>68</v>
      </c>
      <c r="C6" s="198">
        <v>5.3</v>
      </c>
      <c r="D6" s="199">
        <v>4.5</v>
      </c>
      <c r="E6" s="199">
        <v>4.3</v>
      </c>
      <c r="F6" s="198">
        <v>20.7</v>
      </c>
      <c r="G6" s="199">
        <v>19</v>
      </c>
      <c r="I6" s="9" t="s">
        <v>110</v>
      </c>
      <c r="J6" s="9" t="s">
        <v>68</v>
      </c>
      <c r="K6" s="71">
        <v>2.2999999999999998</v>
      </c>
      <c r="L6" s="71">
        <v>2.4</v>
      </c>
      <c r="M6" s="71">
        <v>2.2000000000000002</v>
      </c>
      <c r="N6" s="87">
        <v>2</v>
      </c>
      <c r="O6" s="94">
        <v>8.9</v>
      </c>
      <c r="P6" s="71">
        <v>2.4</v>
      </c>
      <c r="Q6" s="71">
        <v>2.6</v>
      </c>
      <c r="R6" s="71">
        <v>2.8</v>
      </c>
      <c r="S6" s="71">
        <v>2.7</v>
      </c>
      <c r="T6" s="94">
        <v>10.5</v>
      </c>
      <c r="U6" s="71">
        <v>2.8</v>
      </c>
      <c r="V6" s="71">
        <v>2.8</v>
      </c>
      <c r="W6" s="71">
        <v>2.5</v>
      </c>
      <c r="X6" s="71">
        <v>4.4000000000000004</v>
      </c>
      <c r="Y6" s="94">
        <v>12.5</v>
      </c>
      <c r="Z6" s="71">
        <v>7.2</v>
      </c>
      <c r="AA6" s="71">
        <v>7.7</v>
      </c>
      <c r="AB6" s="71">
        <v>8.6</v>
      </c>
      <c r="AC6" s="71">
        <v>7.4</v>
      </c>
      <c r="AD6" s="94">
        <v>30.9</v>
      </c>
      <c r="AE6" s="71">
        <v>6.2</v>
      </c>
      <c r="AF6" s="71">
        <v>7.2</v>
      </c>
      <c r="AG6" s="14">
        <v>8.8000000000000007</v>
      </c>
      <c r="AH6" s="14">
        <v>8.9</v>
      </c>
      <c r="AI6" s="94">
        <v>31.1</v>
      </c>
      <c r="AJ6" s="71">
        <v>8.1</v>
      </c>
      <c r="AK6" s="14">
        <v>8.5</v>
      </c>
      <c r="AL6" s="71">
        <v>8.6</v>
      </c>
      <c r="AM6" s="71">
        <v>8.5</v>
      </c>
      <c r="AN6" s="94">
        <v>33.700000000000003</v>
      </c>
      <c r="AO6" s="14">
        <v>6.5</v>
      </c>
      <c r="AP6" s="13">
        <v>7</v>
      </c>
      <c r="AQ6" s="13">
        <v>7.5</v>
      </c>
      <c r="AR6" s="13">
        <v>6.8</v>
      </c>
      <c r="AS6" s="94">
        <v>27.8</v>
      </c>
      <c r="AT6" s="14">
        <v>4.7</v>
      </c>
      <c r="AU6" s="14">
        <v>5.5</v>
      </c>
      <c r="AV6" s="14">
        <v>5.2</v>
      </c>
      <c r="AW6" s="14">
        <v>5.6</v>
      </c>
      <c r="AX6" s="94">
        <v>21.1</v>
      </c>
      <c r="AY6" s="14">
        <v>4.9000000000000004</v>
      </c>
      <c r="AZ6" s="14">
        <v>5.2</v>
      </c>
      <c r="BA6" s="14">
        <v>4.5999999999999996</v>
      </c>
      <c r="BB6" s="14">
        <v>4.3</v>
      </c>
      <c r="BC6" s="94">
        <v>19</v>
      </c>
      <c r="BD6" s="14">
        <v>5.0999999999999996</v>
      </c>
      <c r="BE6" s="14">
        <v>5.8</v>
      </c>
      <c r="BF6" s="14">
        <v>4.5</v>
      </c>
      <c r="BG6" s="14">
        <v>5.3</v>
      </c>
      <c r="BH6" s="26">
        <v>20.7</v>
      </c>
    </row>
    <row r="7" spans="1:60" s="71" customFormat="1" ht="12.75" customHeight="1" x14ac:dyDescent="0.2">
      <c r="A7" s="9" t="s">
        <v>111</v>
      </c>
      <c r="B7" s="9" t="s">
        <v>68</v>
      </c>
      <c r="C7" s="26">
        <v>3.3</v>
      </c>
      <c r="D7" s="14">
        <v>2.9</v>
      </c>
      <c r="E7" s="14">
        <v>3.3</v>
      </c>
      <c r="F7" s="26">
        <v>12</v>
      </c>
      <c r="G7" s="14">
        <v>13.3</v>
      </c>
      <c r="I7" s="9" t="s">
        <v>111</v>
      </c>
      <c r="J7" s="9" t="s">
        <v>68</v>
      </c>
      <c r="K7" s="71">
        <v>3.8</v>
      </c>
      <c r="L7" s="71">
        <v>3.9</v>
      </c>
      <c r="M7" s="71">
        <v>3.7</v>
      </c>
      <c r="N7" s="71">
        <v>3.7</v>
      </c>
      <c r="O7" s="94">
        <v>15.1</v>
      </c>
      <c r="P7" s="71">
        <v>3.6</v>
      </c>
      <c r="Q7" s="71">
        <v>3.5</v>
      </c>
      <c r="R7" s="71">
        <v>3.6</v>
      </c>
      <c r="S7" s="71">
        <v>3.7</v>
      </c>
      <c r="T7" s="94">
        <v>14.4</v>
      </c>
      <c r="U7" s="71">
        <v>3.6</v>
      </c>
      <c r="V7" s="71">
        <v>3.9</v>
      </c>
      <c r="W7" s="87">
        <v>4</v>
      </c>
      <c r="X7" s="87">
        <v>4</v>
      </c>
      <c r="Y7" s="94">
        <v>15.5</v>
      </c>
      <c r="Z7" s="71">
        <v>3.8</v>
      </c>
      <c r="AA7" s="71">
        <v>3.9</v>
      </c>
      <c r="AB7" s="87">
        <v>4</v>
      </c>
      <c r="AC7" s="71">
        <v>4.0999999999999996</v>
      </c>
      <c r="AD7" s="94">
        <v>15.8</v>
      </c>
      <c r="AE7" s="71">
        <v>4.4000000000000004</v>
      </c>
      <c r="AF7" s="71">
        <v>4.0999999999999996</v>
      </c>
      <c r="AG7" s="14">
        <v>4.3</v>
      </c>
      <c r="AH7" s="13">
        <v>4</v>
      </c>
      <c r="AI7" s="94">
        <v>16.8</v>
      </c>
      <c r="AJ7" s="87">
        <v>4</v>
      </c>
      <c r="AK7" s="13">
        <v>3.9</v>
      </c>
      <c r="AL7" s="71">
        <v>3.8</v>
      </c>
      <c r="AM7" s="71">
        <v>3.6</v>
      </c>
      <c r="AN7" s="94">
        <v>15.3</v>
      </c>
      <c r="AO7" s="13">
        <v>3.5</v>
      </c>
      <c r="AP7" s="13">
        <v>3.5</v>
      </c>
      <c r="AQ7" s="13">
        <v>3.4</v>
      </c>
      <c r="AR7" s="13">
        <v>3.6</v>
      </c>
      <c r="AS7" s="94">
        <v>14</v>
      </c>
      <c r="AT7" s="13">
        <v>3.3</v>
      </c>
      <c r="AU7" s="13">
        <v>3.3</v>
      </c>
      <c r="AV7" s="13">
        <v>3.4</v>
      </c>
      <c r="AW7" s="13">
        <v>3.6</v>
      </c>
      <c r="AX7" s="94">
        <v>13.6</v>
      </c>
      <c r="AY7" s="13">
        <v>3.2</v>
      </c>
      <c r="AZ7" s="13">
        <v>3.4</v>
      </c>
      <c r="BA7" s="13">
        <v>3.4</v>
      </c>
      <c r="BB7" s="13">
        <v>3.3</v>
      </c>
      <c r="BC7" s="94">
        <v>13.3</v>
      </c>
      <c r="BD7" s="13">
        <v>3.1</v>
      </c>
      <c r="BE7" s="13">
        <v>2.7</v>
      </c>
      <c r="BF7" s="13">
        <v>2.9</v>
      </c>
      <c r="BG7" s="14">
        <v>3.3</v>
      </c>
      <c r="BH7" s="26">
        <v>12</v>
      </c>
    </row>
    <row r="8" spans="1:60" s="71" customFormat="1" ht="12.75" customHeight="1" x14ac:dyDescent="0.2">
      <c r="A8" s="9" t="s">
        <v>112</v>
      </c>
      <c r="B8" s="9" t="s">
        <v>68</v>
      </c>
      <c r="C8" s="26">
        <v>3.6</v>
      </c>
      <c r="D8" s="14">
        <v>3.7</v>
      </c>
      <c r="E8" s="14">
        <v>3.6</v>
      </c>
      <c r="F8" s="26">
        <v>14.4</v>
      </c>
      <c r="G8" s="14">
        <v>14.5</v>
      </c>
      <c r="I8" s="9" t="s">
        <v>113</v>
      </c>
      <c r="J8" s="9" t="s">
        <v>68</v>
      </c>
      <c r="K8" s="71">
        <v>2.2000000000000002</v>
      </c>
      <c r="L8" s="71">
        <v>2.1</v>
      </c>
      <c r="M8" s="71">
        <v>2.6</v>
      </c>
      <c r="N8" s="71">
        <v>2.6</v>
      </c>
      <c r="O8" s="94">
        <v>9.5</v>
      </c>
      <c r="P8" s="71">
        <v>2.7</v>
      </c>
      <c r="Q8" s="71">
        <v>2.9</v>
      </c>
      <c r="R8" s="87">
        <v>3</v>
      </c>
      <c r="S8" s="71">
        <v>3.1</v>
      </c>
      <c r="T8" s="94">
        <v>11.7</v>
      </c>
      <c r="U8" s="71">
        <v>2.9</v>
      </c>
      <c r="V8" s="71">
        <v>3</v>
      </c>
      <c r="W8" s="71">
        <v>3.1</v>
      </c>
      <c r="X8" s="71">
        <v>3.2</v>
      </c>
      <c r="Y8" s="94">
        <v>12.2</v>
      </c>
      <c r="Z8" s="71">
        <v>3.1</v>
      </c>
      <c r="AA8" s="71">
        <v>3.2</v>
      </c>
      <c r="AB8" s="71">
        <v>3.3</v>
      </c>
      <c r="AC8" s="71">
        <v>3.4</v>
      </c>
      <c r="AD8" s="96">
        <v>13</v>
      </c>
      <c r="AE8" s="71">
        <v>3.3</v>
      </c>
      <c r="AF8" s="71">
        <v>3.3</v>
      </c>
      <c r="AG8" s="14">
        <v>3.4</v>
      </c>
      <c r="AH8" s="14">
        <v>3.4</v>
      </c>
      <c r="AI8" s="94">
        <v>13.4</v>
      </c>
      <c r="AJ8" s="71">
        <v>3.3</v>
      </c>
      <c r="AK8" s="14">
        <v>3.4</v>
      </c>
      <c r="AL8" s="71">
        <v>3.5</v>
      </c>
      <c r="AM8" s="71">
        <v>3.5</v>
      </c>
      <c r="AN8" s="94">
        <v>13.7</v>
      </c>
      <c r="AO8" s="14">
        <v>3.4</v>
      </c>
      <c r="AP8" s="14">
        <v>3.5</v>
      </c>
      <c r="AQ8" s="14">
        <v>3.4</v>
      </c>
      <c r="AR8" s="14">
        <v>3.7</v>
      </c>
      <c r="AS8" s="94">
        <v>14</v>
      </c>
      <c r="AT8" s="14">
        <v>3.4</v>
      </c>
      <c r="AU8" s="14">
        <v>3.5</v>
      </c>
      <c r="AV8" s="14">
        <v>3.5</v>
      </c>
      <c r="AW8" s="14">
        <v>3.5</v>
      </c>
      <c r="AX8" s="94">
        <v>13.9</v>
      </c>
      <c r="AY8" s="14">
        <v>3.6</v>
      </c>
      <c r="AZ8" s="14">
        <v>3.6</v>
      </c>
      <c r="BA8" s="14">
        <v>3.7</v>
      </c>
      <c r="BB8" s="14">
        <v>3.6</v>
      </c>
      <c r="BC8" s="94">
        <v>14.5</v>
      </c>
      <c r="BD8" s="14">
        <v>3.5</v>
      </c>
      <c r="BE8" s="14">
        <v>3.6</v>
      </c>
      <c r="BF8" s="14">
        <v>3.7</v>
      </c>
      <c r="BG8" s="14">
        <v>3.6</v>
      </c>
      <c r="BH8" s="26">
        <v>14.4</v>
      </c>
    </row>
    <row r="9" spans="1:60" s="71" customFormat="1" ht="12.75" customHeight="1" x14ac:dyDescent="0.2">
      <c r="A9" s="9" t="s">
        <v>114</v>
      </c>
      <c r="B9" s="9" t="s">
        <v>68</v>
      </c>
      <c r="C9" s="26">
        <v>9.9</v>
      </c>
      <c r="D9" s="14">
        <v>10.199999999999999</v>
      </c>
      <c r="E9" s="14">
        <v>10.199999999999999</v>
      </c>
      <c r="F9" s="26">
        <v>40.200000000000003</v>
      </c>
      <c r="G9" s="14">
        <v>39.5</v>
      </c>
      <c r="I9" s="9" t="s">
        <v>115</v>
      </c>
      <c r="J9" s="9" t="s">
        <v>68</v>
      </c>
      <c r="K9" s="71">
        <v>3.1</v>
      </c>
      <c r="L9" s="71">
        <v>2.8</v>
      </c>
      <c r="M9" s="87">
        <v>3.1</v>
      </c>
      <c r="N9" s="71">
        <v>3.2</v>
      </c>
      <c r="O9" s="94">
        <v>12.2</v>
      </c>
      <c r="P9" s="71">
        <v>3.1</v>
      </c>
      <c r="Q9" s="71">
        <v>3.1</v>
      </c>
      <c r="R9" s="71">
        <v>3.3</v>
      </c>
      <c r="S9" s="71">
        <v>3.1</v>
      </c>
      <c r="T9" s="94">
        <v>12.6</v>
      </c>
      <c r="U9" s="71">
        <v>2</v>
      </c>
      <c r="V9" s="71">
        <v>2.6</v>
      </c>
      <c r="W9" s="71">
        <v>3.3</v>
      </c>
      <c r="X9" s="71">
        <v>3.3</v>
      </c>
      <c r="Y9" s="94">
        <v>11.2</v>
      </c>
      <c r="Z9" s="71">
        <v>3.2</v>
      </c>
      <c r="AA9" s="71">
        <v>3.2</v>
      </c>
      <c r="AB9" s="71">
        <v>3.1</v>
      </c>
      <c r="AC9" s="71">
        <v>3.3</v>
      </c>
      <c r="AD9" s="94">
        <v>12.8</v>
      </c>
      <c r="AE9" s="71">
        <v>3.3</v>
      </c>
      <c r="AF9" s="71">
        <v>3.2</v>
      </c>
      <c r="AG9" s="14">
        <v>3.4</v>
      </c>
      <c r="AH9" s="14">
        <v>3.3</v>
      </c>
      <c r="AI9" s="94">
        <v>13.2</v>
      </c>
      <c r="AJ9" s="71">
        <v>3.1</v>
      </c>
      <c r="AK9" s="13">
        <v>3</v>
      </c>
      <c r="AL9" s="71">
        <v>3.2</v>
      </c>
      <c r="AM9" s="87">
        <v>4.9000000000000004</v>
      </c>
      <c r="AN9" s="94">
        <v>14.2</v>
      </c>
      <c r="AO9" s="13">
        <v>10.6</v>
      </c>
      <c r="AP9" s="13">
        <v>10.4</v>
      </c>
      <c r="AQ9" s="13">
        <v>10.6</v>
      </c>
      <c r="AR9" s="13">
        <v>10.3</v>
      </c>
      <c r="AS9" s="94">
        <v>41.9</v>
      </c>
      <c r="AT9" s="13">
        <v>10.1</v>
      </c>
      <c r="AU9" s="13">
        <v>9.6999999999999993</v>
      </c>
      <c r="AV9" s="13">
        <v>10.6</v>
      </c>
      <c r="AW9" s="13">
        <v>10.199999999999999</v>
      </c>
      <c r="AX9" s="94">
        <v>40.5</v>
      </c>
      <c r="AY9" s="13">
        <v>9.8000000000000007</v>
      </c>
      <c r="AZ9" s="13">
        <v>9.8000000000000007</v>
      </c>
      <c r="BA9" s="13">
        <v>9.6999999999999993</v>
      </c>
      <c r="BB9" s="13">
        <v>10.199999999999999</v>
      </c>
      <c r="BC9" s="94">
        <v>39.5</v>
      </c>
      <c r="BD9" s="13">
        <v>10</v>
      </c>
      <c r="BE9" s="13">
        <v>10.1</v>
      </c>
      <c r="BF9" s="13">
        <v>10.199999999999999</v>
      </c>
      <c r="BG9" s="14">
        <v>9.9</v>
      </c>
      <c r="BH9" s="26">
        <v>40.200000000000003</v>
      </c>
    </row>
    <row r="10" spans="1:60" s="71" customFormat="1" ht="12.75" customHeight="1" thickBot="1" x14ac:dyDescent="0.25">
      <c r="A10" s="9" t="s">
        <v>116</v>
      </c>
      <c r="B10" s="9" t="s">
        <v>68</v>
      </c>
      <c r="C10" s="46">
        <v>0.2</v>
      </c>
      <c r="D10" s="25" t="s">
        <v>117</v>
      </c>
      <c r="E10" s="25">
        <v>0.1</v>
      </c>
      <c r="F10" s="46">
        <v>0.4</v>
      </c>
      <c r="G10" s="25">
        <v>0.8</v>
      </c>
      <c r="I10" s="9" t="s">
        <v>116</v>
      </c>
      <c r="J10" s="9" t="s">
        <v>68</v>
      </c>
      <c r="K10" s="71">
        <v>1.1000000000000001</v>
      </c>
      <c r="L10" s="71">
        <v>1.1000000000000001</v>
      </c>
      <c r="M10" s="71">
        <v>1.2</v>
      </c>
      <c r="N10" s="71">
        <v>0.8</v>
      </c>
      <c r="O10" s="94">
        <v>4.2</v>
      </c>
      <c r="P10" s="87">
        <v>1.1000000000000001</v>
      </c>
      <c r="Q10" s="87">
        <v>1</v>
      </c>
      <c r="R10" s="87">
        <v>0.8</v>
      </c>
      <c r="S10" s="87">
        <v>1.1000000000000001</v>
      </c>
      <c r="T10" s="96">
        <v>4</v>
      </c>
      <c r="U10" s="71">
        <v>1.2</v>
      </c>
      <c r="V10" s="71">
        <v>0.5</v>
      </c>
      <c r="W10" s="87">
        <v>1</v>
      </c>
      <c r="X10" s="87">
        <v>1</v>
      </c>
      <c r="Y10" s="94">
        <v>3.7</v>
      </c>
      <c r="Z10" s="87">
        <v>1</v>
      </c>
      <c r="AA10" s="87">
        <v>0.6</v>
      </c>
      <c r="AB10" s="87">
        <v>0.8</v>
      </c>
      <c r="AC10" s="87">
        <v>0.7</v>
      </c>
      <c r="AD10" s="94">
        <v>3.1</v>
      </c>
      <c r="AE10" s="87">
        <v>0.9</v>
      </c>
      <c r="AF10" s="87">
        <v>2.6</v>
      </c>
      <c r="AG10" s="14">
        <v>5.2</v>
      </c>
      <c r="AH10" s="14">
        <v>5.8</v>
      </c>
      <c r="AI10" s="94">
        <v>14.5</v>
      </c>
      <c r="AJ10" s="71">
        <v>6.3</v>
      </c>
      <c r="AK10" s="14">
        <v>3.7</v>
      </c>
      <c r="AL10" s="71">
        <v>2.8</v>
      </c>
      <c r="AM10" s="71">
        <v>2.4</v>
      </c>
      <c r="AN10" s="94">
        <v>15.2</v>
      </c>
      <c r="AO10" s="13">
        <v>2</v>
      </c>
      <c r="AP10" s="13">
        <v>1.1000000000000001</v>
      </c>
      <c r="AQ10" s="13">
        <v>1.2</v>
      </c>
      <c r="AR10" s="13">
        <v>1.2</v>
      </c>
      <c r="AS10" s="94">
        <v>5.5</v>
      </c>
      <c r="AT10" s="13">
        <v>0.7</v>
      </c>
      <c r="AU10" s="13">
        <v>0.8</v>
      </c>
      <c r="AV10" s="13">
        <v>0.6</v>
      </c>
      <c r="AW10" s="13">
        <v>0.5</v>
      </c>
      <c r="AX10" s="94">
        <v>2.6</v>
      </c>
      <c r="AY10" s="13">
        <v>0.3</v>
      </c>
      <c r="AZ10" s="13">
        <v>0.2</v>
      </c>
      <c r="BA10" s="13">
        <v>0.2</v>
      </c>
      <c r="BB10" s="13">
        <v>0.1</v>
      </c>
      <c r="BC10" s="94">
        <v>0.8</v>
      </c>
      <c r="BD10" s="13">
        <v>0.2</v>
      </c>
      <c r="BE10" s="13" t="s">
        <v>117</v>
      </c>
      <c r="BF10" s="13" t="s">
        <v>117</v>
      </c>
      <c r="BG10" s="14">
        <v>0.2</v>
      </c>
      <c r="BH10" s="26">
        <v>0.4</v>
      </c>
    </row>
    <row r="11" spans="1:60" s="71" customFormat="1" ht="12.75" customHeight="1" thickBot="1" x14ac:dyDescent="0.25">
      <c r="A11" s="89" t="s">
        <v>118</v>
      </c>
      <c r="B11" s="89" t="s">
        <v>68</v>
      </c>
      <c r="C11" s="177">
        <v>22.3</v>
      </c>
      <c r="D11" s="93">
        <v>21.3</v>
      </c>
      <c r="E11" s="93">
        <v>21.5</v>
      </c>
      <c r="F11" s="177">
        <v>87.7</v>
      </c>
      <c r="G11" s="93">
        <v>87.1</v>
      </c>
      <c r="I11" s="9" t="s">
        <v>119</v>
      </c>
      <c r="J11" s="9" t="s">
        <v>68</v>
      </c>
      <c r="K11" s="71">
        <v>3.1</v>
      </c>
      <c r="L11" s="71">
        <v>3.2</v>
      </c>
      <c r="M11" s="71">
        <v>2.7</v>
      </c>
      <c r="N11" s="71">
        <v>2.7</v>
      </c>
      <c r="O11" s="94">
        <v>11.7</v>
      </c>
      <c r="P11" s="71">
        <v>1.9</v>
      </c>
      <c r="Q11" s="71">
        <v>1.6</v>
      </c>
      <c r="R11" s="71">
        <v>1.5</v>
      </c>
      <c r="S11" s="71">
        <v>1.3</v>
      </c>
      <c r="T11" s="94">
        <v>6.3</v>
      </c>
      <c r="U11" s="71">
        <v>1.3</v>
      </c>
      <c r="V11" s="71">
        <v>1.4</v>
      </c>
      <c r="W11" s="71">
        <v>1.1000000000000001</v>
      </c>
      <c r="X11" s="71">
        <v>0</v>
      </c>
      <c r="Y11" s="94">
        <v>3.8</v>
      </c>
      <c r="Z11" s="65" t="s">
        <v>117</v>
      </c>
      <c r="AA11" s="65" t="s">
        <v>117</v>
      </c>
      <c r="AB11" s="65" t="s">
        <v>117</v>
      </c>
      <c r="AC11" s="65" t="s">
        <v>117</v>
      </c>
      <c r="AD11" s="83" t="s">
        <v>117</v>
      </c>
      <c r="AE11" s="65" t="s">
        <v>117</v>
      </c>
      <c r="AF11" s="65" t="s">
        <v>117</v>
      </c>
      <c r="AG11" s="14" t="s">
        <v>117</v>
      </c>
      <c r="AH11" s="14" t="s">
        <v>117</v>
      </c>
      <c r="AI11" s="83" t="s">
        <v>117</v>
      </c>
      <c r="AJ11" s="65" t="s">
        <v>117</v>
      </c>
      <c r="AK11" s="14" t="s">
        <v>117</v>
      </c>
      <c r="AL11" s="65" t="s">
        <v>117</v>
      </c>
      <c r="AM11" s="65" t="s">
        <v>117</v>
      </c>
      <c r="AN11" s="83" t="s">
        <v>117</v>
      </c>
      <c r="AO11" s="14" t="s">
        <v>117</v>
      </c>
      <c r="AP11" s="14" t="s">
        <v>117</v>
      </c>
      <c r="AQ11" s="14" t="s">
        <v>117</v>
      </c>
      <c r="AR11" s="14" t="s">
        <v>117</v>
      </c>
      <c r="AS11" s="83" t="s">
        <v>117</v>
      </c>
      <c r="AT11" s="14" t="s">
        <v>117</v>
      </c>
      <c r="AU11" s="14" t="s">
        <v>117</v>
      </c>
      <c r="AV11" s="14" t="s">
        <v>117</v>
      </c>
      <c r="AW11" s="14" t="s">
        <v>117</v>
      </c>
      <c r="AX11" s="83" t="s">
        <v>117</v>
      </c>
      <c r="AY11" s="14" t="s">
        <v>117</v>
      </c>
      <c r="AZ11" s="14" t="s">
        <v>117</v>
      </c>
      <c r="BA11" s="14" t="s">
        <v>117</v>
      </c>
      <c r="BB11" s="14"/>
      <c r="BC11" s="83" t="s">
        <v>117</v>
      </c>
      <c r="BD11" s="14" t="s">
        <v>117</v>
      </c>
      <c r="BE11" s="14" t="s">
        <v>117</v>
      </c>
      <c r="BF11" s="14" t="s">
        <v>117</v>
      </c>
      <c r="BG11" s="14" t="s">
        <v>117</v>
      </c>
      <c r="BH11" s="83" t="s">
        <v>117</v>
      </c>
    </row>
    <row r="12" spans="1:60" s="71" customFormat="1" ht="12.75" customHeight="1" thickBot="1" x14ac:dyDescent="0.25">
      <c r="I12" s="89" t="s">
        <v>118</v>
      </c>
      <c r="J12" s="89" t="s">
        <v>68</v>
      </c>
      <c r="K12" s="91">
        <v>15.6</v>
      </c>
      <c r="L12" s="91">
        <v>15.5</v>
      </c>
      <c r="M12" s="91">
        <v>15.5</v>
      </c>
      <c r="N12" s="92">
        <v>15</v>
      </c>
      <c r="O12" s="95">
        <v>61.6</v>
      </c>
      <c r="P12" s="92">
        <v>14.8</v>
      </c>
      <c r="Q12" s="92">
        <v>14.7</v>
      </c>
      <c r="R12" s="92">
        <v>15</v>
      </c>
      <c r="S12" s="92">
        <v>15</v>
      </c>
      <c r="T12" s="95">
        <v>59.5</v>
      </c>
      <c r="U12" s="91">
        <v>13.8</v>
      </c>
      <c r="V12" s="91">
        <v>14.2</v>
      </c>
      <c r="W12" s="92">
        <v>15</v>
      </c>
      <c r="X12" s="91">
        <v>15.9</v>
      </c>
      <c r="Y12" s="95">
        <v>58.9</v>
      </c>
      <c r="Z12" s="91">
        <v>18.399999999999999</v>
      </c>
      <c r="AA12" s="91">
        <v>18.600000000000001</v>
      </c>
      <c r="AB12" s="91">
        <v>19.8</v>
      </c>
      <c r="AC12" s="91">
        <v>18.7</v>
      </c>
      <c r="AD12" s="95">
        <v>75.5</v>
      </c>
      <c r="AE12" s="91">
        <v>17.899999999999999</v>
      </c>
      <c r="AF12" s="91">
        <v>20.6</v>
      </c>
      <c r="AG12" s="93">
        <v>25.1</v>
      </c>
      <c r="AH12" s="93">
        <v>25.4</v>
      </c>
      <c r="AI12" s="98">
        <v>89</v>
      </c>
      <c r="AJ12" s="92">
        <v>24.8</v>
      </c>
      <c r="AK12" s="93">
        <v>22.5</v>
      </c>
      <c r="AL12" s="93">
        <v>21.9</v>
      </c>
      <c r="AM12" s="90">
        <v>22.9</v>
      </c>
      <c r="AN12" s="98">
        <v>92.1</v>
      </c>
      <c r="AO12" s="90">
        <v>26</v>
      </c>
      <c r="AP12" s="90">
        <v>25.5</v>
      </c>
      <c r="AQ12" s="90">
        <v>26.1</v>
      </c>
      <c r="AR12" s="90">
        <v>25.6</v>
      </c>
      <c r="AS12" s="98">
        <v>103.2</v>
      </c>
      <c r="AT12" s="90">
        <v>22.2</v>
      </c>
      <c r="AU12" s="90">
        <v>22.8</v>
      </c>
      <c r="AV12" s="90">
        <v>23.3</v>
      </c>
      <c r="AW12" s="90">
        <v>23.4</v>
      </c>
      <c r="AX12" s="98">
        <v>91.7</v>
      </c>
      <c r="AY12" s="90">
        <v>21.8</v>
      </c>
      <c r="AZ12" s="90">
        <v>22.2</v>
      </c>
      <c r="BA12" s="90">
        <v>21.6</v>
      </c>
      <c r="BB12" s="90">
        <v>21.5</v>
      </c>
      <c r="BC12" s="98">
        <v>87.1</v>
      </c>
      <c r="BD12" s="90">
        <v>21.9</v>
      </c>
      <c r="BE12" s="90">
        <v>22.2</v>
      </c>
      <c r="BF12" s="90">
        <v>21.3</v>
      </c>
      <c r="BG12" s="90">
        <v>22.3</v>
      </c>
      <c r="BH12" s="98">
        <v>87.7</v>
      </c>
    </row>
    <row r="13" spans="1:60" ht="12.75" customHeight="1" x14ac:dyDescent="0.2">
      <c r="A13" s="37"/>
      <c r="I13" s="37" t="s">
        <v>120</v>
      </c>
      <c r="AD13" s="75"/>
    </row>
    <row r="14" spans="1:60" ht="12.75" customHeight="1" x14ac:dyDescent="0.2">
      <c r="A14" s="37"/>
      <c r="I14" s="37" t="s">
        <v>121</v>
      </c>
      <c r="AD14" s="75"/>
    </row>
    <row r="15" spans="1:60" ht="12.75" customHeight="1" x14ac:dyDescent="0.2">
      <c r="A15" s="71"/>
      <c r="I15" s="37" t="s">
        <v>122</v>
      </c>
      <c r="AD15" s="75"/>
    </row>
    <row r="16" spans="1:60" x14ac:dyDescent="0.2">
      <c r="I16" s="37" t="s">
        <v>123</v>
      </c>
    </row>
    <row r="17" spans="9:9" x14ac:dyDescent="0.2">
      <c r="I17" s="37" t="s">
        <v>124</v>
      </c>
    </row>
  </sheetData>
  <phoneticPr fontId="4" type="noConversion"/>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D9FFFF"/>
  </sheetPr>
  <dimension ref="A1:BH20"/>
  <sheetViews>
    <sheetView topLeftCell="AH1" zoomScale="160" zoomScaleNormal="160" workbookViewId="0">
      <selection activeCell="BD22" sqref="BD22"/>
    </sheetView>
  </sheetViews>
  <sheetFormatPr defaultColWidth="9.140625" defaultRowHeight="11.25" x14ac:dyDescent="0.2"/>
  <cols>
    <col min="1" max="1" width="20.5703125" style="5" customWidth="1"/>
    <col min="2" max="7" width="12.7109375" style="5" customWidth="1"/>
    <col min="8" max="8" width="9.140625" style="5" customWidth="1"/>
    <col min="9" max="9" width="17.85546875" style="5" customWidth="1"/>
    <col min="10" max="10" width="9.140625" style="5" customWidth="1"/>
    <col min="11" max="41" width="12.7109375" style="5" customWidth="1"/>
    <col min="42" max="43" width="12.85546875" style="5" customWidth="1"/>
    <col min="44" max="47" width="12.7109375" style="5" customWidth="1"/>
    <col min="48" max="48" width="9.140625" style="5" customWidth="1"/>
    <col min="49" max="16384" width="9.140625" style="5"/>
  </cols>
  <sheetData>
    <row r="1" spans="1:60" x14ac:dyDescent="0.2">
      <c r="A1" s="4" t="s">
        <v>0</v>
      </c>
      <c r="I1" s="4" t="s">
        <v>1</v>
      </c>
    </row>
    <row r="3" spans="1:60" x14ac:dyDescent="0.2">
      <c r="A3" s="4" t="s">
        <v>125</v>
      </c>
      <c r="I3" s="4" t="s">
        <v>126</v>
      </c>
    </row>
    <row r="5" spans="1:60" s="71" customFormat="1" ht="12.75" customHeight="1" thickBot="1" x14ac:dyDescent="0.25">
      <c r="A5" s="161" t="s">
        <v>4</v>
      </c>
      <c r="B5" s="161" t="s">
        <v>5</v>
      </c>
      <c r="C5" s="145" t="s">
        <v>6</v>
      </c>
      <c r="D5" s="145" t="s">
        <v>7</v>
      </c>
      <c r="E5" s="145" t="s">
        <v>8</v>
      </c>
      <c r="F5" s="145" t="s">
        <v>9</v>
      </c>
      <c r="G5" s="145" t="s">
        <v>10</v>
      </c>
      <c r="I5" s="8" t="s">
        <v>104</v>
      </c>
      <c r="J5" s="8" t="s">
        <v>5</v>
      </c>
      <c r="K5" s="7" t="s">
        <v>11</v>
      </c>
      <c r="L5" s="7" t="s">
        <v>12</v>
      </c>
      <c r="M5" s="7" t="s">
        <v>13</v>
      </c>
      <c r="N5" s="7" t="s">
        <v>14</v>
      </c>
      <c r="O5" s="7" t="s">
        <v>15</v>
      </c>
      <c r="P5" s="7" t="s">
        <v>16</v>
      </c>
      <c r="Q5" s="7" t="s">
        <v>17</v>
      </c>
      <c r="R5" s="7" t="s">
        <v>18</v>
      </c>
      <c r="S5" s="7" t="s">
        <v>19</v>
      </c>
      <c r="T5" s="7" t="s">
        <v>20</v>
      </c>
      <c r="U5" s="7" t="s">
        <v>21</v>
      </c>
      <c r="V5" s="7" t="s">
        <v>22</v>
      </c>
      <c r="W5" s="7" t="s">
        <v>23</v>
      </c>
      <c r="X5" s="7" t="s">
        <v>24</v>
      </c>
      <c r="Y5" s="7" t="s">
        <v>25</v>
      </c>
      <c r="Z5" s="7" t="s">
        <v>26</v>
      </c>
      <c r="AA5" s="7" t="s">
        <v>27</v>
      </c>
      <c r="AB5" s="7" t="s">
        <v>28</v>
      </c>
      <c r="AC5" s="7" t="s">
        <v>29</v>
      </c>
      <c r="AD5" s="7" t="s">
        <v>30</v>
      </c>
      <c r="AE5" s="7" t="s">
        <v>31</v>
      </c>
      <c r="AF5" s="7" t="s">
        <v>32</v>
      </c>
      <c r="AG5" s="7" t="s">
        <v>33</v>
      </c>
      <c r="AH5" s="7" t="s">
        <v>34</v>
      </c>
      <c r="AI5" s="7" t="s">
        <v>35</v>
      </c>
      <c r="AJ5" s="7" t="s">
        <v>36</v>
      </c>
      <c r="AK5" s="7" t="s">
        <v>37</v>
      </c>
      <c r="AL5" s="7" t="s">
        <v>38</v>
      </c>
      <c r="AM5" s="7" t="s">
        <v>39</v>
      </c>
      <c r="AN5" s="7" t="s">
        <v>40</v>
      </c>
      <c r="AO5" s="7" t="s">
        <v>41</v>
      </c>
      <c r="AP5" s="7" t="s">
        <v>42</v>
      </c>
      <c r="AQ5" s="7" t="s">
        <v>43</v>
      </c>
      <c r="AR5" s="7" t="s">
        <v>44</v>
      </c>
      <c r="AS5" s="7" t="s">
        <v>45</v>
      </c>
      <c r="AT5" s="7" t="s">
        <v>46</v>
      </c>
      <c r="AU5" s="7" t="s">
        <v>47</v>
      </c>
      <c r="AV5" s="7" t="s">
        <v>48</v>
      </c>
      <c r="AW5" s="7" t="s">
        <v>49</v>
      </c>
      <c r="AX5" s="7" t="s">
        <v>50</v>
      </c>
      <c r="AY5" s="7" t="s">
        <v>51</v>
      </c>
      <c r="AZ5" s="7" t="s">
        <v>52</v>
      </c>
      <c r="BA5" s="7" t="s">
        <v>53</v>
      </c>
      <c r="BB5" s="7" t="s">
        <v>8</v>
      </c>
      <c r="BC5" s="7" t="s">
        <v>82</v>
      </c>
      <c r="BD5" s="7" t="s">
        <v>54</v>
      </c>
      <c r="BE5" s="7" t="s">
        <v>55</v>
      </c>
      <c r="BF5" s="7" t="s">
        <v>7</v>
      </c>
      <c r="BG5" s="7" t="s">
        <v>6</v>
      </c>
      <c r="BH5" s="7" t="s">
        <v>83</v>
      </c>
    </row>
    <row r="6" spans="1:60" s="71" customFormat="1" ht="12.75" customHeight="1" x14ac:dyDescent="0.2">
      <c r="A6" s="9" t="s">
        <v>127</v>
      </c>
      <c r="B6" s="9" t="s">
        <v>59</v>
      </c>
      <c r="C6" s="198">
        <v>66.8</v>
      </c>
      <c r="D6" s="199">
        <v>68.5</v>
      </c>
      <c r="E6" s="199">
        <v>67.2</v>
      </c>
      <c r="F6" s="198">
        <v>268.7</v>
      </c>
      <c r="G6" s="199">
        <v>266</v>
      </c>
      <c r="I6" s="9" t="s">
        <v>127</v>
      </c>
      <c r="J6" s="9" t="s">
        <v>59</v>
      </c>
      <c r="K6" s="87">
        <v>27.8</v>
      </c>
      <c r="L6" s="87">
        <v>25.7</v>
      </c>
      <c r="M6" s="87">
        <v>30.3</v>
      </c>
      <c r="N6" s="87">
        <v>28.2</v>
      </c>
      <c r="O6" s="96">
        <v>112</v>
      </c>
      <c r="P6" s="87">
        <v>31.2</v>
      </c>
      <c r="Q6" s="87">
        <v>30.9</v>
      </c>
      <c r="R6" s="87">
        <v>32</v>
      </c>
      <c r="S6" s="87">
        <v>31.6</v>
      </c>
      <c r="T6" s="96">
        <v>125.7</v>
      </c>
      <c r="U6" s="87">
        <v>26</v>
      </c>
      <c r="V6" s="71">
        <v>26.6</v>
      </c>
      <c r="W6" s="71">
        <v>32.4</v>
      </c>
      <c r="X6" s="71">
        <v>31.7</v>
      </c>
      <c r="Y6" s="94">
        <v>116.7</v>
      </c>
      <c r="Z6" s="87">
        <v>33</v>
      </c>
      <c r="AA6" s="87">
        <v>31.6</v>
      </c>
      <c r="AB6" s="71">
        <v>32.299999999999997</v>
      </c>
      <c r="AC6" s="71">
        <v>32.700000000000003</v>
      </c>
      <c r="AD6" s="94">
        <v>129.6</v>
      </c>
      <c r="AE6" s="71">
        <v>34.799999999999997</v>
      </c>
      <c r="AF6" s="71">
        <v>43.9</v>
      </c>
      <c r="AG6" s="14">
        <v>57.2</v>
      </c>
      <c r="AH6" s="14">
        <v>62.1</v>
      </c>
      <c r="AI6" s="96">
        <v>198</v>
      </c>
      <c r="AJ6" s="71">
        <v>68.8</v>
      </c>
      <c r="AK6" s="14">
        <v>54.7</v>
      </c>
      <c r="AL6" s="14">
        <v>50.7</v>
      </c>
      <c r="AM6" s="13">
        <v>57</v>
      </c>
      <c r="AN6" s="96">
        <v>231.2</v>
      </c>
      <c r="AO6" s="13">
        <v>81.900000000000006</v>
      </c>
      <c r="AP6" s="13">
        <v>78.599999999999994</v>
      </c>
      <c r="AQ6" s="13">
        <v>77.5</v>
      </c>
      <c r="AR6" s="13">
        <v>76.099999999999994</v>
      </c>
      <c r="AS6" s="96">
        <v>314.10000000000002</v>
      </c>
      <c r="AT6" s="13">
        <v>71.099999999999994</v>
      </c>
      <c r="AU6" s="13">
        <v>69.8</v>
      </c>
      <c r="AV6" s="13">
        <v>73.400000000000006</v>
      </c>
      <c r="AW6" s="13">
        <v>71.400000000000006</v>
      </c>
      <c r="AX6" s="96">
        <v>285.70000000000005</v>
      </c>
      <c r="AY6" s="13">
        <v>66.8</v>
      </c>
      <c r="AZ6" s="13">
        <v>66.400000000000006</v>
      </c>
      <c r="BA6" s="13">
        <v>65.599999999999994</v>
      </c>
      <c r="BB6" s="13">
        <v>67.2</v>
      </c>
      <c r="BC6" s="96">
        <v>266</v>
      </c>
      <c r="BD6" s="13">
        <v>66.099999999999994</v>
      </c>
      <c r="BE6" s="9">
        <v>67.3</v>
      </c>
      <c r="BF6" s="14">
        <v>68.5</v>
      </c>
      <c r="BG6" s="14">
        <v>66.8</v>
      </c>
      <c r="BH6" s="26">
        <v>268.7</v>
      </c>
    </row>
    <row r="7" spans="1:60" s="71" customFormat="1" ht="14.1" customHeight="1" x14ac:dyDescent="0.2">
      <c r="A7" s="9" t="s">
        <v>128</v>
      </c>
      <c r="B7" s="9" t="s">
        <v>59</v>
      </c>
      <c r="C7" s="26">
        <v>49.1</v>
      </c>
      <c r="D7" s="14">
        <v>42.6</v>
      </c>
      <c r="E7" s="14">
        <v>41.2</v>
      </c>
      <c r="F7" s="26">
        <v>184.5</v>
      </c>
      <c r="G7" s="14">
        <v>176.2</v>
      </c>
      <c r="I7" s="9" t="s">
        <v>58</v>
      </c>
      <c r="J7" s="9" t="s">
        <v>59</v>
      </c>
      <c r="K7" s="87">
        <v>44.4</v>
      </c>
      <c r="L7" s="87">
        <v>45.9</v>
      </c>
      <c r="M7" s="87">
        <v>42.2</v>
      </c>
      <c r="N7" s="87">
        <v>41.9</v>
      </c>
      <c r="O7" s="96">
        <v>174.4</v>
      </c>
      <c r="P7" s="87">
        <v>38.700000000000003</v>
      </c>
      <c r="Q7" s="87">
        <v>39.299999999999997</v>
      </c>
      <c r="R7" s="87">
        <v>39.700000000000003</v>
      </c>
      <c r="S7" s="87">
        <v>40.299999999999997</v>
      </c>
      <c r="T7" s="96">
        <v>158</v>
      </c>
      <c r="U7" s="71">
        <v>39.5</v>
      </c>
      <c r="V7" s="71">
        <v>40.9</v>
      </c>
      <c r="W7" s="71">
        <v>40.200000000000003</v>
      </c>
      <c r="X7" s="71">
        <v>46.5</v>
      </c>
      <c r="Y7" s="94">
        <v>167.1</v>
      </c>
      <c r="Z7" s="87">
        <v>54.9</v>
      </c>
      <c r="AA7" s="87">
        <v>56.6</v>
      </c>
      <c r="AB7" s="87">
        <v>64</v>
      </c>
      <c r="AC7" s="71">
        <v>58.2</v>
      </c>
      <c r="AD7" s="94">
        <v>233.7</v>
      </c>
      <c r="AE7" s="71">
        <v>52.5</v>
      </c>
      <c r="AF7" s="71">
        <v>59.5</v>
      </c>
      <c r="AG7" s="14">
        <v>69.400000000000006</v>
      </c>
      <c r="AH7" s="14">
        <v>68.2</v>
      </c>
      <c r="AI7" s="94">
        <v>249.6</v>
      </c>
      <c r="AJ7" s="71">
        <v>58.4</v>
      </c>
      <c r="AK7" s="13">
        <v>59</v>
      </c>
      <c r="AL7" s="13">
        <v>59.3</v>
      </c>
      <c r="AM7" s="13">
        <v>56.6</v>
      </c>
      <c r="AN7" s="94">
        <v>233.3</v>
      </c>
      <c r="AO7" s="13">
        <v>46.8</v>
      </c>
      <c r="AP7" s="13">
        <v>49.1</v>
      </c>
      <c r="AQ7" s="13">
        <v>54</v>
      </c>
      <c r="AR7" s="13">
        <v>53.1</v>
      </c>
      <c r="AS7" s="96">
        <v>203</v>
      </c>
      <c r="AT7" s="13">
        <v>39.6</v>
      </c>
      <c r="AU7" s="13">
        <v>44</v>
      </c>
      <c r="AV7" s="13">
        <v>42.8</v>
      </c>
      <c r="AW7" s="13">
        <v>46.4</v>
      </c>
      <c r="AX7" s="96">
        <v>172.79999999999998</v>
      </c>
      <c r="AY7" s="13">
        <v>44.2</v>
      </c>
      <c r="AZ7" s="13">
        <v>47.1</v>
      </c>
      <c r="BA7" s="13">
        <v>43.7</v>
      </c>
      <c r="BB7" s="13">
        <v>41.2</v>
      </c>
      <c r="BC7" s="96">
        <v>176.2</v>
      </c>
      <c r="BD7" s="13">
        <v>45.6</v>
      </c>
      <c r="BE7" s="9">
        <v>47.2</v>
      </c>
      <c r="BF7" s="14">
        <v>42.6</v>
      </c>
      <c r="BG7" s="14">
        <v>49.1</v>
      </c>
      <c r="BH7" s="26">
        <v>184.5</v>
      </c>
    </row>
    <row r="8" spans="1:60" s="71" customFormat="1" ht="12.75" customHeight="1" x14ac:dyDescent="0.2">
      <c r="A8" s="9" t="s">
        <v>60</v>
      </c>
      <c r="B8" s="9" t="s">
        <v>61</v>
      </c>
      <c r="C8" s="182">
        <v>1187.4000000000001</v>
      </c>
      <c r="D8" s="196">
        <v>1068.7</v>
      </c>
      <c r="E8" s="196">
        <v>1638.4</v>
      </c>
      <c r="F8" s="182">
        <v>5173.1000000000004</v>
      </c>
      <c r="G8" s="196">
        <v>6408.7</v>
      </c>
      <c r="I8" s="9" t="s">
        <v>60</v>
      </c>
      <c r="J8" s="9" t="s">
        <v>61</v>
      </c>
      <c r="K8" s="99">
        <v>2068.9</v>
      </c>
      <c r="L8" s="99">
        <v>2010.7</v>
      </c>
      <c r="M8" s="99">
        <v>1796.8</v>
      </c>
      <c r="N8" s="99">
        <v>1948.9</v>
      </c>
      <c r="O8" s="102">
        <v>7825.3</v>
      </c>
      <c r="P8" s="99">
        <v>1627</v>
      </c>
      <c r="Q8" s="99">
        <v>1672.8</v>
      </c>
      <c r="R8" s="99">
        <v>1576.1</v>
      </c>
      <c r="S8" s="99">
        <v>1504</v>
      </c>
      <c r="T8" s="102">
        <v>6379.9</v>
      </c>
      <c r="U8" s="99">
        <v>1634.5</v>
      </c>
      <c r="V8" s="99">
        <v>1555.9</v>
      </c>
      <c r="W8" s="99">
        <v>1457.8</v>
      </c>
      <c r="X8" s="99">
        <v>1222</v>
      </c>
      <c r="Y8" s="102">
        <v>5870.2</v>
      </c>
      <c r="Z8" s="99">
        <v>2047.3</v>
      </c>
      <c r="AA8" s="99">
        <v>2071.1999999999998</v>
      </c>
      <c r="AB8" s="99">
        <v>1857.2</v>
      </c>
      <c r="AC8" s="99">
        <v>1760.6</v>
      </c>
      <c r="AD8" s="102">
        <v>7736.3</v>
      </c>
      <c r="AE8" s="99">
        <v>1561.1</v>
      </c>
      <c r="AF8" s="99">
        <v>1189.5999999999999</v>
      </c>
      <c r="AG8" s="11">
        <v>1206.4000000000001</v>
      </c>
      <c r="AH8" s="11">
        <v>1136.2</v>
      </c>
      <c r="AI8" s="102">
        <v>5093.3</v>
      </c>
      <c r="AJ8" s="99">
        <v>1063.8</v>
      </c>
      <c r="AK8" s="11">
        <v>1343.4</v>
      </c>
      <c r="AL8" s="11">
        <v>1531.1</v>
      </c>
      <c r="AM8" s="11">
        <v>1934.1</v>
      </c>
      <c r="AN8" s="102">
        <v>5872.4</v>
      </c>
      <c r="AO8" s="11">
        <v>2134.3000000000002</v>
      </c>
      <c r="AP8" s="11">
        <v>1881.6</v>
      </c>
      <c r="AQ8" s="11">
        <v>1832.1</v>
      </c>
      <c r="AR8" s="11">
        <v>1800.2</v>
      </c>
      <c r="AS8" s="102">
        <v>7648.2</v>
      </c>
      <c r="AT8" s="18">
        <v>1775</v>
      </c>
      <c r="AU8" s="18">
        <v>1915</v>
      </c>
      <c r="AV8" s="18">
        <v>1923</v>
      </c>
      <c r="AW8" s="18">
        <v>1920</v>
      </c>
      <c r="AX8" s="102">
        <v>7533</v>
      </c>
      <c r="AY8" s="18">
        <v>1559.3</v>
      </c>
      <c r="AZ8" s="18">
        <v>1532</v>
      </c>
      <c r="BA8" s="18">
        <v>1679</v>
      </c>
      <c r="BB8" s="18">
        <v>1638.4</v>
      </c>
      <c r="BC8" s="102">
        <v>6408.7</v>
      </c>
      <c r="BD8" s="18">
        <v>1537.1</v>
      </c>
      <c r="BE8" s="174">
        <v>1379.9</v>
      </c>
      <c r="BF8" s="196">
        <v>1068.7</v>
      </c>
      <c r="BG8" s="196">
        <v>1187.4000000000001</v>
      </c>
      <c r="BH8" s="182">
        <v>5173.1000000000004</v>
      </c>
    </row>
    <row r="9" spans="1:60" s="71" customFormat="1" ht="12.75" customHeight="1" x14ac:dyDescent="0.2">
      <c r="A9" s="9" t="s">
        <v>62</v>
      </c>
      <c r="B9" s="9" t="s">
        <v>61</v>
      </c>
      <c r="C9" s="182">
        <v>1026.5</v>
      </c>
      <c r="D9" s="14">
        <v>975.8</v>
      </c>
      <c r="E9" s="14">
        <v>973.9</v>
      </c>
      <c r="F9" s="182">
        <v>4066.9</v>
      </c>
      <c r="G9" s="196">
        <v>4019.6</v>
      </c>
      <c r="I9" s="9" t="s">
        <v>62</v>
      </c>
      <c r="J9" s="9" t="s">
        <v>61</v>
      </c>
      <c r="K9" s="87">
        <v>885.7</v>
      </c>
      <c r="L9" s="87">
        <v>884.5</v>
      </c>
      <c r="M9" s="87">
        <v>935.1</v>
      </c>
      <c r="N9" s="87">
        <v>833.9</v>
      </c>
      <c r="O9" s="102">
        <v>3539.2</v>
      </c>
      <c r="P9" s="87">
        <v>855.7</v>
      </c>
      <c r="Q9" s="87">
        <v>810.7</v>
      </c>
      <c r="R9" s="87">
        <v>795.9</v>
      </c>
      <c r="S9" s="87">
        <v>888.4</v>
      </c>
      <c r="T9" s="102">
        <v>3350.7</v>
      </c>
      <c r="U9" s="71">
        <v>708.6</v>
      </c>
      <c r="V9" s="71">
        <v>704.6</v>
      </c>
      <c r="W9" s="71">
        <v>865.9</v>
      </c>
      <c r="X9" s="71">
        <v>929.4</v>
      </c>
      <c r="Y9" s="102">
        <v>3208.5</v>
      </c>
      <c r="Z9" s="99">
        <v>1044.5</v>
      </c>
      <c r="AA9" s="99">
        <v>1088.5999999999999</v>
      </c>
      <c r="AB9" s="99">
        <v>1069.0999999999999</v>
      </c>
      <c r="AC9" s="99">
        <v>1061</v>
      </c>
      <c r="AD9" s="102">
        <v>4263.2</v>
      </c>
      <c r="AE9" s="99">
        <v>1073.7</v>
      </c>
      <c r="AF9" s="99">
        <v>1275.5</v>
      </c>
      <c r="AG9" s="11">
        <v>1605.8</v>
      </c>
      <c r="AH9" s="11">
        <v>1505.6</v>
      </c>
      <c r="AI9" s="102">
        <v>5460.6</v>
      </c>
      <c r="AJ9" s="99">
        <v>1494.6</v>
      </c>
      <c r="AK9" s="11">
        <v>1249.4000000000001</v>
      </c>
      <c r="AL9" s="11">
        <v>1150</v>
      </c>
      <c r="AM9" s="11">
        <v>1176.2</v>
      </c>
      <c r="AN9" s="102">
        <v>5070.2</v>
      </c>
      <c r="AO9" s="11">
        <v>1513.8</v>
      </c>
      <c r="AP9" s="11">
        <v>1414.9</v>
      </c>
      <c r="AQ9" s="11">
        <v>1432.7</v>
      </c>
      <c r="AR9" s="11">
        <v>1380.7</v>
      </c>
      <c r="AS9" s="102">
        <v>5742.1</v>
      </c>
      <c r="AT9" s="18">
        <v>1168.2</v>
      </c>
      <c r="AU9" s="18">
        <v>1170.5999999999999</v>
      </c>
      <c r="AV9" s="18">
        <v>1195.9000000000001</v>
      </c>
      <c r="AW9" s="18">
        <v>1090.9000000000001</v>
      </c>
      <c r="AX9" s="102">
        <v>4625.6000000000004</v>
      </c>
      <c r="AY9" s="18">
        <v>1023</v>
      </c>
      <c r="AZ9" s="18">
        <v>1027</v>
      </c>
      <c r="BA9" s="18">
        <v>995.7</v>
      </c>
      <c r="BB9" s="18">
        <v>973.9</v>
      </c>
      <c r="BC9" s="102">
        <v>4019.6</v>
      </c>
      <c r="BD9" s="18">
        <v>1059.3</v>
      </c>
      <c r="BE9" s="174">
        <v>1005.3</v>
      </c>
      <c r="BF9" s="14">
        <v>975.8</v>
      </c>
      <c r="BG9" s="196">
        <v>1026.5</v>
      </c>
      <c r="BH9" s="182">
        <v>4066.9</v>
      </c>
    </row>
    <row r="10" spans="1:60" s="71" customFormat="1" ht="12.75" customHeight="1" thickBot="1" x14ac:dyDescent="0.25">
      <c r="A10" s="9" t="s">
        <v>63</v>
      </c>
      <c r="B10" s="9" t="s">
        <v>57</v>
      </c>
      <c r="C10" s="46">
        <v>26.3</v>
      </c>
      <c r="D10" s="25">
        <v>19.3</v>
      </c>
      <c r="E10" s="25">
        <v>23.9</v>
      </c>
      <c r="F10" s="46">
        <v>90.3</v>
      </c>
      <c r="G10" s="25">
        <v>100</v>
      </c>
      <c r="I10" s="9" t="s">
        <v>63</v>
      </c>
      <c r="J10" s="9" t="s">
        <v>57</v>
      </c>
      <c r="K10" s="87">
        <v>35.799999999999997</v>
      </c>
      <c r="L10" s="87">
        <v>37.299999999999997</v>
      </c>
      <c r="M10" s="87">
        <v>41.8</v>
      </c>
      <c r="N10" s="87">
        <v>32.299999999999997</v>
      </c>
      <c r="O10" s="96">
        <v>147.19999999999999</v>
      </c>
      <c r="P10" s="87">
        <v>35.9</v>
      </c>
      <c r="Q10" s="87">
        <v>34.700000000000003</v>
      </c>
      <c r="R10" s="87">
        <v>36.799999999999997</v>
      </c>
      <c r="S10" s="87">
        <v>37.799999999999997</v>
      </c>
      <c r="T10" s="96">
        <v>145.19999999999999</v>
      </c>
      <c r="U10" s="71">
        <v>34.4</v>
      </c>
      <c r="V10" s="71">
        <v>37.799999999999997</v>
      </c>
      <c r="W10" s="71">
        <v>34.5</v>
      </c>
      <c r="X10" s="71">
        <v>39</v>
      </c>
      <c r="Y10" s="94">
        <v>145.69999999999999</v>
      </c>
      <c r="Z10" s="87">
        <v>35.299999999999997</v>
      </c>
      <c r="AA10" s="87">
        <v>36.6</v>
      </c>
      <c r="AB10" s="87">
        <v>39</v>
      </c>
      <c r="AC10" s="71">
        <v>40.1</v>
      </c>
      <c r="AD10" s="96">
        <v>151</v>
      </c>
      <c r="AE10" s="71">
        <v>41.4</v>
      </c>
      <c r="AF10" s="71">
        <v>51.4</v>
      </c>
      <c r="AG10" s="14">
        <v>66.8</v>
      </c>
      <c r="AH10" s="14">
        <v>61.3</v>
      </c>
      <c r="AI10" s="94">
        <v>220.9</v>
      </c>
      <c r="AJ10" s="71">
        <v>60.7</v>
      </c>
      <c r="AK10" s="14">
        <v>48.6</v>
      </c>
      <c r="AL10" s="14">
        <v>48.1</v>
      </c>
      <c r="AM10" s="14">
        <v>45.8</v>
      </c>
      <c r="AN10" s="94">
        <v>203.2</v>
      </c>
      <c r="AO10" s="14">
        <v>40.5</v>
      </c>
      <c r="AP10" s="14">
        <v>35.6</v>
      </c>
      <c r="AQ10" s="14">
        <v>35.200000000000003</v>
      </c>
      <c r="AR10" s="14">
        <v>37.4</v>
      </c>
      <c r="AS10" s="94">
        <v>148.69999999999999</v>
      </c>
      <c r="AT10" s="13">
        <v>30.3</v>
      </c>
      <c r="AU10" s="13">
        <v>32.4</v>
      </c>
      <c r="AV10" s="13">
        <v>28.1</v>
      </c>
      <c r="AW10" s="13">
        <v>30.7</v>
      </c>
      <c r="AX10" s="94">
        <v>121.49999999999999</v>
      </c>
      <c r="AY10" s="13">
        <v>25.3</v>
      </c>
      <c r="AZ10" s="13">
        <v>23.6</v>
      </c>
      <c r="BA10" s="13">
        <v>27.2</v>
      </c>
      <c r="BB10" s="13">
        <v>23.9</v>
      </c>
      <c r="BC10" s="94">
        <v>100</v>
      </c>
      <c r="BD10" s="13">
        <v>24</v>
      </c>
      <c r="BE10" s="9">
        <v>20.7</v>
      </c>
      <c r="BF10" s="25">
        <v>19.3</v>
      </c>
      <c r="BG10" s="25">
        <v>26.3</v>
      </c>
      <c r="BH10" s="46">
        <v>90.3</v>
      </c>
    </row>
    <row r="11" spans="1:60" s="71" customFormat="1" ht="12.75" customHeight="1" thickBot="1" x14ac:dyDescent="0.25">
      <c r="A11" s="29" t="s">
        <v>118</v>
      </c>
      <c r="B11" s="29" t="s">
        <v>68</v>
      </c>
      <c r="C11" s="177">
        <v>22.3</v>
      </c>
      <c r="D11" s="93">
        <v>21.3</v>
      </c>
      <c r="E11" s="93">
        <v>21.5</v>
      </c>
      <c r="F11" s="177">
        <v>87.7</v>
      </c>
      <c r="G11" s="93">
        <v>87.1</v>
      </c>
      <c r="I11" s="29" t="s">
        <v>118</v>
      </c>
      <c r="J11" s="29" t="s">
        <v>68</v>
      </c>
      <c r="K11" s="100">
        <v>15.6</v>
      </c>
      <c r="L11" s="100">
        <v>15.5</v>
      </c>
      <c r="M11" s="100">
        <v>15.5</v>
      </c>
      <c r="N11" s="100">
        <v>15</v>
      </c>
      <c r="O11" s="103">
        <v>61.6</v>
      </c>
      <c r="P11" s="100">
        <v>14.8</v>
      </c>
      <c r="Q11" s="100">
        <v>14.7</v>
      </c>
      <c r="R11" s="100">
        <v>15</v>
      </c>
      <c r="S11" s="100">
        <v>15</v>
      </c>
      <c r="T11" s="103">
        <v>59.5</v>
      </c>
      <c r="U11" s="101">
        <v>13.8</v>
      </c>
      <c r="V11" s="101">
        <v>14.2</v>
      </c>
      <c r="W11" s="101">
        <v>15</v>
      </c>
      <c r="X11" s="101">
        <v>15.9</v>
      </c>
      <c r="Y11" s="104">
        <v>58.9</v>
      </c>
      <c r="Z11" s="101">
        <v>18.399999999999999</v>
      </c>
      <c r="AA11" s="101">
        <v>18.600000000000001</v>
      </c>
      <c r="AB11" s="101">
        <v>19.8</v>
      </c>
      <c r="AC11" s="101">
        <v>18.7</v>
      </c>
      <c r="AD11" s="104">
        <v>75.5</v>
      </c>
      <c r="AE11" s="101">
        <v>17.899999999999999</v>
      </c>
      <c r="AF11" s="101">
        <v>20.6</v>
      </c>
      <c r="AG11" s="35">
        <v>25.1</v>
      </c>
      <c r="AH11" s="35">
        <v>25.4</v>
      </c>
      <c r="AI11" s="103">
        <v>89</v>
      </c>
      <c r="AJ11" s="101">
        <v>24.8</v>
      </c>
      <c r="AK11" s="35">
        <v>22.5</v>
      </c>
      <c r="AL11" s="35">
        <v>21.9</v>
      </c>
      <c r="AM11" s="31">
        <v>23</v>
      </c>
      <c r="AN11" s="103">
        <v>92.2</v>
      </c>
      <c r="AO11" s="31">
        <v>26</v>
      </c>
      <c r="AP11" s="31">
        <v>25.5</v>
      </c>
      <c r="AQ11" s="31">
        <v>26.1</v>
      </c>
      <c r="AR11" s="31">
        <v>25.6</v>
      </c>
      <c r="AS11" s="103">
        <v>103.2</v>
      </c>
      <c r="AT11" s="35">
        <v>22.2</v>
      </c>
      <c r="AU11" s="35">
        <v>22.8</v>
      </c>
      <c r="AV11" s="35">
        <v>23.3</v>
      </c>
      <c r="AW11" s="35">
        <v>23.4</v>
      </c>
      <c r="AX11" s="103">
        <v>91.7</v>
      </c>
      <c r="AY11" s="35">
        <v>21.8</v>
      </c>
      <c r="AZ11" s="35">
        <v>22.2</v>
      </c>
      <c r="BA11" s="35">
        <v>21.6</v>
      </c>
      <c r="BB11" s="35">
        <v>21.5</v>
      </c>
      <c r="BC11" s="103">
        <v>87.1</v>
      </c>
      <c r="BD11" s="35">
        <v>21.9</v>
      </c>
      <c r="BE11" s="29">
        <v>22.2</v>
      </c>
      <c r="BF11" s="93">
        <v>21.3</v>
      </c>
      <c r="BG11" s="93">
        <v>22.3</v>
      </c>
      <c r="BH11" s="177">
        <v>87.7</v>
      </c>
    </row>
    <row r="12" spans="1:60" ht="12.75" customHeight="1" x14ac:dyDescent="0.2">
      <c r="A12" s="37"/>
      <c r="B12" s="142"/>
      <c r="C12" s="142"/>
      <c r="D12" s="142"/>
      <c r="E12" s="142"/>
      <c r="I12" s="37" t="s">
        <v>129</v>
      </c>
    </row>
    <row r="13" spans="1:60" x14ac:dyDescent="0.2">
      <c r="A13" s="37"/>
      <c r="B13" s="142"/>
      <c r="C13" s="142"/>
      <c r="D13" s="142"/>
      <c r="E13" s="142"/>
      <c r="I13" s="37" t="s">
        <v>72</v>
      </c>
    </row>
    <row r="19" spans="6:6" ht="12.75" x14ac:dyDescent="0.2">
      <c r="F19"/>
    </row>
    <row r="20" spans="6:6" ht="12.75" x14ac:dyDescent="0.2">
      <c r="F20"/>
    </row>
  </sheetData>
  <phoneticPr fontId="4" type="noConversion"/>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D9FFFF"/>
  </sheetPr>
  <dimension ref="A1:BH20"/>
  <sheetViews>
    <sheetView topLeftCell="AC1" zoomScale="130" zoomScaleNormal="130" workbookViewId="0">
      <selection activeCell="O40" sqref="O40"/>
    </sheetView>
  </sheetViews>
  <sheetFormatPr defaultColWidth="9.140625" defaultRowHeight="11.25" x14ac:dyDescent="0.2"/>
  <cols>
    <col min="1" max="1" width="17.42578125" style="5" customWidth="1"/>
    <col min="2" max="7" width="12.7109375" style="5" customWidth="1"/>
    <col min="8" max="8" width="9.140625" style="5" customWidth="1"/>
    <col min="9" max="9" width="22.140625" style="5" customWidth="1"/>
    <col min="10" max="10" width="9.140625" style="5" customWidth="1"/>
    <col min="11" max="41" width="12.7109375" style="5" customWidth="1"/>
    <col min="42" max="43" width="12.85546875" style="5" customWidth="1"/>
    <col min="44" max="47" width="12.7109375" style="5" customWidth="1"/>
    <col min="48" max="48" width="9.140625" style="5" customWidth="1"/>
    <col min="49" max="49" width="9.140625" style="5"/>
    <col min="50" max="50" width="12.7109375" style="5" customWidth="1"/>
    <col min="51" max="16384" width="9.140625" style="5"/>
  </cols>
  <sheetData>
    <row r="1" spans="1:60" x14ac:dyDescent="0.2">
      <c r="A1" s="4" t="s">
        <v>0</v>
      </c>
      <c r="I1" s="4" t="s">
        <v>1</v>
      </c>
    </row>
    <row r="3" spans="1:60" ht="12.75" customHeight="1" x14ac:dyDescent="0.2">
      <c r="A3" s="4" t="s">
        <v>109</v>
      </c>
      <c r="I3" s="4" t="s">
        <v>109</v>
      </c>
    </row>
    <row r="4" spans="1:60" ht="12.75" customHeight="1" x14ac:dyDescent="0.2">
      <c r="A4" s="4"/>
      <c r="I4" s="4"/>
    </row>
    <row r="5" spans="1:60" s="71" customFormat="1" ht="12.75" customHeight="1" thickBot="1" x14ac:dyDescent="0.25">
      <c r="A5" s="161" t="s">
        <v>130</v>
      </c>
      <c r="B5" s="161" t="s">
        <v>5</v>
      </c>
      <c r="C5" s="145" t="s">
        <v>6</v>
      </c>
      <c r="D5" s="145" t="s">
        <v>7</v>
      </c>
      <c r="E5" s="145" t="s">
        <v>8</v>
      </c>
      <c r="F5" s="145" t="s">
        <v>9</v>
      </c>
      <c r="G5" s="145" t="s">
        <v>10</v>
      </c>
      <c r="I5" s="8" t="s">
        <v>130</v>
      </c>
      <c r="J5" s="8" t="s">
        <v>131</v>
      </c>
      <c r="K5" s="7" t="s">
        <v>11</v>
      </c>
      <c r="L5" s="7" t="s">
        <v>12</v>
      </c>
      <c r="M5" s="7" t="s">
        <v>13</v>
      </c>
      <c r="N5" s="7" t="s">
        <v>14</v>
      </c>
      <c r="O5" s="7" t="s">
        <v>15</v>
      </c>
      <c r="P5" s="7" t="s">
        <v>132</v>
      </c>
      <c r="Q5" s="7" t="s">
        <v>133</v>
      </c>
      <c r="R5" s="7" t="s">
        <v>134</v>
      </c>
      <c r="S5" s="7" t="s">
        <v>135</v>
      </c>
      <c r="T5" s="7" t="s">
        <v>136</v>
      </c>
      <c r="U5" s="7" t="s">
        <v>21</v>
      </c>
      <c r="V5" s="7" t="s">
        <v>22</v>
      </c>
      <c r="W5" s="7" t="s">
        <v>23</v>
      </c>
      <c r="X5" s="7" t="s">
        <v>137</v>
      </c>
      <c r="Y5" s="7" t="s">
        <v>138</v>
      </c>
      <c r="Z5" s="7" t="s">
        <v>26</v>
      </c>
      <c r="AA5" s="7" t="s">
        <v>27</v>
      </c>
      <c r="AB5" s="7" t="s">
        <v>28</v>
      </c>
      <c r="AC5" s="7" t="s">
        <v>29</v>
      </c>
      <c r="AD5" s="7" t="s">
        <v>30</v>
      </c>
      <c r="AE5" s="7" t="s">
        <v>31</v>
      </c>
      <c r="AF5" s="7" t="s">
        <v>32</v>
      </c>
      <c r="AG5" s="7" t="s">
        <v>33</v>
      </c>
      <c r="AH5" s="7" t="s">
        <v>34</v>
      </c>
      <c r="AI5" s="7" t="s">
        <v>35</v>
      </c>
      <c r="AJ5" s="7" t="s">
        <v>36</v>
      </c>
      <c r="AK5" s="7" t="s">
        <v>37</v>
      </c>
      <c r="AL5" s="7" t="s">
        <v>38</v>
      </c>
      <c r="AM5" s="7" t="s">
        <v>139</v>
      </c>
      <c r="AN5" s="7" t="s">
        <v>40</v>
      </c>
      <c r="AO5" s="7" t="s">
        <v>140</v>
      </c>
      <c r="AP5" s="105" t="s">
        <v>42</v>
      </c>
      <c r="AQ5" s="7" t="s">
        <v>43</v>
      </c>
      <c r="AR5" s="7" t="s">
        <v>44</v>
      </c>
      <c r="AS5" s="7" t="s">
        <v>45</v>
      </c>
      <c r="AT5" s="7" t="s">
        <v>46</v>
      </c>
      <c r="AU5" s="7" t="s">
        <v>47</v>
      </c>
      <c r="AV5" s="7" t="s">
        <v>48</v>
      </c>
      <c r="AW5" s="7" t="s">
        <v>49</v>
      </c>
      <c r="AX5" s="7" t="s">
        <v>50</v>
      </c>
      <c r="AY5" s="7" t="s">
        <v>51</v>
      </c>
      <c r="AZ5" s="7" t="s">
        <v>52</v>
      </c>
      <c r="BA5" s="7" t="s">
        <v>53</v>
      </c>
      <c r="BB5" s="7" t="s">
        <v>8</v>
      </c>
      <c r="BC5" s="7" t="s">
        <v>82</v>
      </c>
      <c r="BD5" s="7" t="s">
        <v>54</v>
      </c>
      <c r="BE5" s="7" t="s">
        <v>55</v>
      </c>
      <c r="BF5" s="7" t="s">
        <v>7</v>
      </c>
      <c r="BG5" s="7" t="s">
        <v>6</v>
      </c>
      <c r="BH5" s="7" t="s">
        <v>83</v>
      </c>
    </row>
    <row r="6" spans="1:60" s="71" customFormat="1" ht="12.75" customHeight="1" x14ac:dyDescent="0.2">
      <c r="A6" s="8" t="s">
        <v>141</v>
      </c>
      <c r="B6" s="9"/>
      <c r="C6" s="26"/>
      <c r="D6" s="144"/>
      <c r="E6" s="144"/>
      <c r="F6" s="146"/>
      <c r="G6" s="144"/>
      <c r="I6" s="8" t="s">
        <v>141</v>
      </c>
      <c r="J6" s="9"/>
      <c r="O6" s="94"/>
      <c r="T6" s="94"/>
      <c r="Y6" s="94"/>
      <c r="AD6" s="94"/>
      <c r="AI6" s="94"/>
      <c r="AN6" s="94"/>
      <c r="AO6" s="14"/>
      <c r="AQ6" s="14"/>
      <c r="AR6" s="14"/>
      <c r="AS6" s="94"/>
      <c r="AT6" s="14"/>
      <c r="AU6" s="14"/>
      <c r="AV6" s="14"/>
      <c r="AW6" s="14"/>
      <c r="AX6" s="94"/>
      <c r="AY6" s="14"/>
      <c r="AZ6" s="14"/>
      <c r="BA6" s="14"/>
      <c r="BB6" s="14"/>
      <c r="BC6" s="94"/>
      <c r="BD6" s="14"/>
      <c r="BE6" s="14"/>
      <c r="BF6" s="14"/>
      <c r="BG6" s="14"/>
      <c r="BH6" s="94"/>
    </row>
    <row r="7" spans="1:60" s="71" customFormat="1" ht="12.75" customHeight="1" x14ac:dyDescent="0.2">
      <c r="A7" s="9" t="s">
        <v>142</v>
      </c>
      <c r="B7" s="9" t="s">
        <v>59</v>
      </c>
      <c r="C7" s="26">
        <v>30.6</v>
      </c>
      <c r="D7" s="14">
        <v>26.9</v>
      </c>
      <c r="E7" s="14">
        <v>24.2</v>
      </c>
      <c r="F7" s="26">
        <v>114.9</v>
      </c>
      <c r="G7" s="14">
        <v>103.3</v>
      </c>
      <c r="I7" s="9" t="s">
        <v>142</v>
      </c>
      <c r="J7" s="9" t="s">
        <v>59</v>
      </c>
      <c r="K7" s="87">
        <v>12.6</v>
      </c>
      <c r="L7" s="87">
        <v>8.9</v>
      </c>
      <c r="M7" s="87">
        <v>12.4</v>
      </c>
      <c r="N7" s="87">
        <v>14</v>
      </c>
      <c r="O7" s="96">
        <v>47.9</v>
      </c>
      <c r="P7" s="87">
        <v>11.3</v>
      </c>
      <c r="Q7" s="87">
        <v>14.1</v>
      </c>
      <c r="R7" s="87">
        <v>14.6</v>
      </c>
      <c r="S7" s="87">
        <v>12.2</v>
      </c>
      <c r="T7" s="96">
        <v>52.2</v>
      </c>
      <c r="U7" s="71">
        <v>13.8</v>
      </c>
      <c r="V7" s="71">
        <v>14.9</v>
      </c>
      <c r="W7" s="71">
        <v>13.6</v>
      </c>
      <c r="X7" s="71">
        <v>21.6</v>
      </c>
      <c r="Y7" s="94">
        <v>63.9</v>
      </c>
      <c r="Z7" s="71">
        <v>32.6</v>
      </c>
      <c r="AA7" s="71">
        <v>34.4</v>
      </c>
      <c r="AB7" s="71">
        <v>40.299999999999997</v>
      </c>
      <c r="AC7" s="71">
        <v>34.1</v>
      </c>
      <c r="AD7" s="94">
        <v>141.4</v>
      </c>
      <c r="AE7" s="71">
        <v>27.7</v>
      </c>
      <c r="AF7" s="71">
        <v>36.1</v>
      </c>
      <c r="AG7" s="14">
        <v>46.7</v>
      </c>
      <c r="AH7" s="14">
        <v>48.3</v>
      </c>
      <c r="AI7" s="94">
        <v>158.80000000000001</v>
      </c>
      <c r="AJ7" s="71">
        <v>42.4</v>
      </c>
      <c r="AK7" s="14">
        <v>43.4</v>
      </c>
      <c r="AL7" s="14">
        <v>42.4</v>
      </c>
      <c r="AM7" s="14">
        <v>40.5</v>
      </c>
      <c r="AN7" s="94">
        <v>168.7</v>
      </c>
      <c r="AO7" s="14">
        <v>31.4</v>
      </c>
      <c r="AP7" s="14">
        <v>34.799999999999997</v>
      </c>
      <c r="AQ7" s="14">
        <v>39.9</v>
      </c>
      <c r="AR7" s="14">
        <v>36.299999999999997</v>
      </c>
      <c r="AS7" s="94">
        <v>142.4</v>
      </c>
      <c r="AT7" s="14">
        <v>21.9</v>
      </c>
      <c r="AU7" s="14">
        <v>26.5</v>
      </c>
      <c r="AV7" s="14">
        <v>24.2</v>
      </c>
      <c r="AW7" s="14">
        <v>29</v>
      </c>
      <c r="AX7" s="94">
        <v>101.6</v>
      </c>
      <c r="AY7" s="14">
        <v>26.9</v>
      </c>
      <c r="AZ7" s="14">
        <v>27.4</v>
      </c>
      <c r="BA7" s="14">
        <v>24.8</v>
      </c>
      <c r="BB7" s="14">
        <v>24.2</v>
      </c>
      <c r="BC7" s="94">
        <v>103.3</v>
      </c>
      <c r="BD7" s="14">
        <v>27.2</v>
      </c>
      <c r="BE7" s="9">
        <v>30.2</v>
      </c>
      <c r="BF7" s="14">
        <v>26.9</v>
      </c>
      <c r="BG7" s="14">
        <v>30.6</v>
      </c>
      <c r="BH7" s="26">
        <v>114.9</v>
      </c>
    </row>
    <row r="8" spans="1:60" s="71" customFormat="1" ht="12.75" customHeight="1" x14ac:dyDescent="0.2">
      <c r="A8" s="9" t="s">
        <v>62</v>
      </c>
      <c r="B8" s="9" t="s">
        <v>61</v>
      </c>
      <c r="C8" s="26">
        <v>466</v>
      </c>
      <c r="D8" s="14">
        <v>314.5</v>
      </c>
      <c r="E8" s="14">
        <v>327.60000000000002</v>
      </c>
      <c r="F8" s="182">
        <v>1101.0999999999999</v>
      </c>
      <c r="G8" s="14">
        <v>934.6</v>
      </c>
      <c r="I8" s="9" t="s">
        <v>62</v>
      </c>
      <c r="J8" s="9" t="s">
        <v>61</v>
      </c>
      <c r="K8" s="87">
        <v>99.9</v>
      </c>
      <c r="L8" s="87">
        <v>95</v>
      </c>
      <c r="M8" s="87">
        <v>229.5</v>
      </c>
      <c r="N8" s="87">
        <v>181.6</v>
      </c>
      <c r="O8" s="96">
        <v>606</v>
      </c>
      <c r="P8" s="87">
        <v>73.099999999999994</v>
      </c>
      <c r="Q8" s="87">
        <v>129.30000000000001</v>
      </c>
      <c r="R8" s="87">
        <v>16.8</v>
      </c>
      <c r="S8" s="87">
        <v>203.5</v>
      </c>
      <c r="T8" s="96">
        <v>422.7</v>
      </c>
      <c r="U8" s="71">
        <v>177.4</v>
      </c>
      <c r="V8" s="71">
        <v>146.4</v>
      </c>
      <c r="W8" s="71">
        <v>193.8</v>
      </c>
      <c r="X8" s="71">
        <v>283.60000000000002</v>
      </c>
      <c r="Y8" s="94">
        <v>801.2</v>
      </c>
      <c r="Z8" s="71">
        <v>175.4</v>
      </c>
      <c r="AA8" s="71">
        <v>290.89999999999998</v>
      </c>
      <c r="AB8" s="71">
        <v>333.6</v>
      </c>
      <c r="AC8" s="71">
        <v>649.9</v>
      </c>
      <c r="AD8" s="102">
        <v>1449.8</v>
      </c>
      <c r="AE8" s="71">
        <v>324.3</v>
      </c>
      <c r="AF8" s="71">
        <v>295.10000000000002</v>
      </c>
      <c r="AG8" s="14">
        <v>406.4</v>
      </c>
      <c r="AH8" s="13">
        <v>368</v>
      </c>
      <c r="AI8" s="102">
        <v>1393.8</v>
      </c>
      <c r="AJ8" s="71">
        <v>319.60000000000002</v>
      </c>
      <c r="AK8" s="13">
        <v>310</v>
      </c>
      <c r="AL8" s="13">
        <v>302.3</v>
      </c>
      <c r="AM8" s="13">
        <v>380.2</v>
      </c>
      <c r="AN8" s="102">
        <v>1312.1</v>
      </c>
      <c r="AO8" s="13">
        <v>194.3</v>
      </c>
      <c r="AP8" s="13">
        <v>277.60000000000002</v>
      </c>
      <c r="AQ8" s="13">
        <v>299.8</v>
      </c>
      <c r="AR8" s="13">
        <v>92.9</v>
      </c>
      <c r="AS8" s="102">
        <v>864.6</v>
      </c>
      <c r="AT8" s="13">
        <v>306.5</v>
      </c>
      <c r="AU8" s="13">
        <v>273.39999999999998</v>
      </c>
      <c r="AV8" s="13">
        <v>4</v>
      </c>
      <c r="AW8" s="13">
        <v>306.61</v>
      </c>
      <c r="AX8" s="102">
        <v>890.5</v>
      </c>
      <c r="AY8" s="13">
        <v>268.89999999999998</v>
      </c>
      <c r="AZ8" s="13">
        <v>329.1</v>
      </c>
      <c r="BA8" s="13">
        <v>9</v>
      </c>
      <c r="BB8" s="13">
        <v>327.60000000000002</v>
      </c>
      <c r="BC8" s="102">
        <v>934.6</v>
      </c>
      <c r="BD8" s="13">
        <v>319</v>
      </c>
      <c r="BE8" s="9">
        <v>1.6</v>
      </c>
      <c r="BF8" s="14">
        <v>314.5</v>
      </c>
      <c r="BG8" s="14">
        <v>466</v>
      </c>
      <c r="BH8" s="182">
        <v>1101.0999999999999</v>
      </c>
    </row>
    <row r="9" spans="1:60" s="71" customFormat="1" ht="12.75" customHeight="1" thickBot="1" x14ac:dyDescent="0.25">
      <c r="A9" s="9" t="s">
        <v>60</v>
      </c>
      <c r="B9" s="9" t="s">
        <v>61</v>
      </c>
      <c r="C9" s="45">
        <v>0.1</v>
      </c>
      <c r="D9" s="25">
        <v>54.4</v>
      </c>
      <c r="E9" s="25">
        <v>965.6</v>
      </c>
      <c r="F9" s="175">
        <v>1211.3</v>
      </c>
      <c r="G9" s="176">
        <v>2451.3000000000002</v>
      </c>
      <c r="I9" s="9" t="s">
        <v>143</v>
      </c>
      <c r="J9" s="9" t="s">
        <v>61</v>
      </c>
      <c r="K9" s="71">
        <v>0</v>
      </c>
      <c r="L9" s="71">
        <v>0</v>
      </c>
      <c r="M9" s="71">
        <v>0</v>
      </c>
      <c r="N9" s="71">
        <v>0</v>
      </c>
      <c r="O9" s="94">
        <v>0</v>
      </c>
      <c r="P9" s="71">
        <v>341.5</v>
      </c>
      <c r="Q9" s="71">
        <v>329.1</v>
      </c>
      <c r="R9" s="71">
        <v>314.39999999999998</v>
      </c>
      <c r="S9" s="71">
        <v>416.7</v>
      </c>
      <c r="T9" s="102">
        <v>1401.7</v>
      </c>
      <c r="U9" s="71">
        <v>300.3</v>
      </c>
      <c r="V9" s="71">
        <v>139.5</v>
      </c>
      <c r="W9" s="71">
        <v>110</v>
      </c>
      <c r="X9" s="71">
        <v>682.3</v>
      </c>
      <c r="Y9" s="102">
        <v>1232.0999999999999</v>
      </c>
      <c r="Z9" s="71">
        <v>955.4</v>
      </c>
      <c r="AA9" s="71">
        <v>897.2</v>
      </c>
      <c r="AB9" s="99">
        <v>1564.8</v>
      </c>
      <c r="AC9" s="99">
        <v>1292.5</v>
      </c>
      <c r="AD9" s="102">
        <v>4710</v>
      </c>
      <c r="AE9" s="71">
        <v>830.8</v>
      </c>
      <c r="AF9" s="71">
        <v>311.60000000000002</v>
      </c>
      <c r="AG9" s="11">
        <v>574</v>
      </c>
      <c r="AH9" s="11">
        <v>807</v>
      </c>
      <c r="AI9" s="102">
        <v>2523.4</v>
      </c>
      <c r="AJ9" s="65" t="s">
        <v>117</v>
      </c>
      <c r="AK9" s="11">
        <v>1165</v>
      </c>
      <c r="AL9" s="11">
        <v>522.79999999999995</v>
      </c>
      <c r="AM9" s="11">
        <v>1328.3</v>
      </c>
      <c r="AN9" s="102">
        <v>3016.1</v>
      </c>
      <c r="AO9" s="11">
        <v>1424.1</v>
      </c>
      <c r="AP9" s="11">
        <v>808.7</v>
      </c>
      <c r="AQ9" s="11">
        <v>946.9</v>
      </c>
      <c r="AR9" s="11">
        <v>370.6</v>
      </c>
      <c r="AS9" s="102">
        <v>3550.3</v>
      </c>
      <c r="AT9" s="11">
        <v>989.6</v>
      </c>
      <c r="AU9" s="11">
        <v>426</v>
      </c>
      <c r="AV9" s="11">
        <v>1302.8</v>
      </c>
      <c r="AW9" s="11">
        <v>370.59</v>
      </c>
      <c r="AX9" s="102">
        <v>3089</v>
      </c>
      <c r="AY9" s="11">
        <v>596.79999999999995</v>
      </c>
      <c r="AZ9" s="11">
        <v>458</v>
      </c>
      <c r="BA9" s="11">
        <v>430.9</v>
      </c>
      <c r="BB9" s="11">
        <v>965.6</v>
      </c>
      <c r="BC9" s="102">
        <v>2451.3000000000002</v>
      </c>
      <c r="BD9" s="11">
        <v>271.8</v>
      </c>
      <c r="BE9" s="176">
        <v>885</v>
      </c>
      <c r="BF9" s="25">
        <v>54.4</v>
      </c>
      <c r="BG9" s="21">
        <v>0.1</v>
      </c>
      <c r="BH9" s="175">
        <v>1211.3</v>
      </c>
    </row>
    <row r="10" spans="1:60" s="71" customFormat="1" ht="12.75" customHeight="1" thickBot="1" x14ac:dyDescent="0.25">
      <c r="A10" s="29" t="s">
        <v>70</v>
      </c>
      <c r="B10" s="29" t="s">
        <v>68</v>
      </c>
      <c r="C10" s="177">
        <v>5.7</v>
      </c>
      <c r="D10" s="93">
        <v>5</v>
      </c>
      <c r="E10" s="93">
        <v>5.5</v>
      </c>
      <c r="F10" s="177">
        <v>22</v>
      </c>
      <c r="G10" s="93">
        <v>21.1</v>
      </c>
      <c r="I10" s="29" t="s">
        <v>70</v>
      </c>
      <c r="J10" s="29" t="s">
        <v>68</v>
      </c>
      <c r="K10" s="100">
        <v>2.2999999999999998</v>
      </c>
      <c r="L10" s="100">
        <v>1.6</v>
      </c>
      <c r="M10" s="100">
        <v>2.2999999999999998</v>
      </c>
      <c r="N10" s="100">
        <v>2.6</v>
      </c>
      <c r="O10" s="103">
        <v>8.8000000000000007</v>
      </c>
      <c r="P10" s="100">
        <v>2.4</v>
      </c>
      <c r="Q10" s="101">
        <v>2.8</v>
      </c>
      <c r="R10" s="100">
        <v>2.9</v>
      </c>
      <c r="S10" s="100">
        <v>2.7</v>
      </c>
      <c r="T10" s="103">
        <v>10.8</v>
      </c>
      <c r="U10" s="101">
        <v>2.8</v>
      </c>
      <c r="V10" s="101">
        <v>2.9</v>
      </c>
      <c r="W10" s="101">
        <v>2.6</v>
      </c>
      <c r="X10" s="101">
        <v>4.7</v>
      </c>
      <c r="Y10" s="104">
        <v>13</v>
      </c>
      <c r="Z10" s="101">
        <v>6.7</v>
      </c>
      <c r="AA10" s="101">
        <v>7.1</v>
      </c>
      <c r="AB10" s="101">
        <v>8.8000000000000007</v>
      </c>
      <c r="AC10" s="101">
        <v>7.8</v>
      </c>
      <c r="AD10" s="104">
        <v>30.4</v>
      </c>
      <c r="AE10" s="101">
        <v>5.9</v>
      </c>
      <c r="AF10" s="101">
        <v>6.8</v>
      </c>
      <c r="AG10" s="31">
        <v>9</v>
      </c>
      <c r="AH10" s="31">
        <v>9.4</v>
      </c>
      <c r="AI10" s="104">
        <v>31.1</v>
      </c>
      <c r="AJ10" s="101">
        <v>7.6</v>
      </c>
      <c r="AK10" s="31">
        <v>8.9</v>
      </c>
      <c r="AL10" s="31">
        <v>8.1</v>
      </c>
      <c r="AM10" s="31">
        <v>8.6</v>
      </c>
      <c r="AN10" s="104">
        <v>33.200000000000003</v>
      </c>
      <c r="AO10" s="31">
        <v>7</v>
      </c>
      <c r="AP10" s="31">
        <v>7.1</v>
      </c>
      <c r="AQ10" s="31">
        <v>8</v>
      </c>
      <c r="AR10" s="31">
        <v>6.7</v>
      </c>
      <c r="AS10" s="104">
        <v>28.8</v>
      </c>
      <c r="AT10" s="31">
        <v>5</v>
      </c>
      <c r="AU10" s="31">
        <v>5.2</v>
      </c>
      <c r="AV10" s="31">
        <v>5.5</v>
      </c>
      <c r="AW10" s="31">
        <v>5.65</v>
      </c>
      <c r="AX10" s="104">
        <v>21.4</v>
      </c>
      <c r="AY10" s="31">
        <v>5.5</v>
      </c>
      <c r="AZ10" s="31">
        <v>5.4</v>
      </c>
      <c r="BA10" s="31">
        <v>4.7</v>
      </c>
      <c r="BB10" s="31">
        <v>5.5</v>
      </c>
      <c r="BC10" s="104">
        <v>21.1</v>
      </c>
      <c r="BD10" s="31">
        <v>5.3</v>
      </c>
      <c r="BE10" s="89">
        <v>6</v>
      </c>
      <c r="BF10" s="93">
        <v>5</v>
      </c>
      <c r="BG10" s="93">
        <v>5.7</v>
      </c>
      <c r="BH10" s="177">
        <v>22</v>
      </c>
    </row>
    <row r="11" spans="1:60" s="71" customFormat="1" ht="12.75" customHeight="1" thickBot="1" x14ac:dyDescent="0.25">
      <c r="A11" s="29" t="s">
        <v>78</v>
      </c>
      <c r="B11" s="29" t="s">
        <v>144</v>
      </c>
      <c r="C11" s="177">
        <v>186</v>
      </c>
      <c r="D11" s="93">
        <v>175</v>
      </c>
      <c r="E11" s="93">
        <v>237</v>
      </c>
      <c r="F11" s="177">
        <v>779</v>
      </c>
      <c r="G11" s="93">
        <v>848</v>
      </c>
      <c r="I11" s="29" t="s">
        <v>78</v>
      </c>
      <c r="J11" s="29" t="s">
        <v>75</v>
      </c>
      <c r="K11" s="101">
        <v>44</v>
      </c>
      <c r="L11" s="101">
        <v>30</v>
      </c>
      <c r="M11" s="101">
        <v>51</v>
      </c>
      <c r="N11" s="101">
        <v>59</v>
      </c>
      <c r="O11" s="104">
        <v>184</v>
      </c>
      <c r="P11" s="101">
        <v>71</v>
      </c>
      <c r="Q11" s="101">
        <v>81</v>
      </c>
      <c r="R11" s="101">
        <v>76</v>
      </c>
      <c r="S11" s="101">
        <v>96</v>
      </c>
      <c r="T11" s="104">
        <v>324</v>
      </c>
      <c r="U11" s="101">
        <v>87</v>
      </c>
      <c r="V11" s="101">
        <v>81</v>
      </c>
      <c r="W11" s="101">
        <v>82</v>
      </c>
      <c r="X11" s="101">
        <v>158</v>
      </c>
      <c r="Y11" s="104">
        <v>408</v>
      </c>
      <c r="Z11" s="101">
        <v>198</v>
      </c>
      <c r="AA11" s="101">
        <v>219</v>
      </c>
      <c r="AB11" s="101">
        <v>262</v>
      </c>
      <c r="AC11" s="101">
        <v>243</v>
      </c>
      <c r="AD11" s="104">
        <v>922</v>
      </c>
      <c r="AE11" s="101">
        <v>149</v>
      </c>
      <c r="AF11" s="101">
        <v>125</v>
      </c>
      <c r="AG11" s="35">
        <v>216</v>
      </c>
      <c r="AH11" s="35">
        <v>233</v>
      </c>
      <c r="AI11" s="104">
        <v>723</v>
      </c>
      <c r="AJ11" s="101">
        <v>196</v>
      </c>
      <c r="AK11" s="35">
        <v>304</v>
      </c>
      <c r="AL11" s="35">
        <v>262</v>
      </c>
      <c r="AM11" s="35">
        <v>337</v>
      </c>
      <c r="AN11" s="109">
        <v>1099</v>
      </c>
      <c r="AO11" s="35">
        <v>320</v>
      </c>
      <c r="AP11" s="35">
        <v>277</v>
      </c>
      <c r="AQ11" s="35">
        <v>292</v>
      </c>
      <c r="AR11" s="35">
        <v>203</v>
      </c>
      <c r="AS11" s="109">
        <v>1092</v>
      </c>
      <c r="AT11" s="35">
        <v>220</v>
      </c>
      <c r="AU11" s="35">
        <v>182</v>
      </c>
      <c r="AV11" s="35">
        <v>241</v>
      </c>
      <c r="AW11" s="35">
        <v>206</v>
      </c>
      <c r="AX11" s="109">
        <v>849</v>
      </c>
      <c r="AY11" s="35">
        <v>220</v>
      </c>
      <c r="AZ11" s="35">
        <v>215</v>
      </c>
      <c r="BA11" s="35">
        <v>176</v>
      </c>
      <c r="BB11" s="35">
        <v>237</v>
      </c>
      <c r="BC11" s="109">
        <v>848</v>
      </c>
      <c r="BD11" s="35">
        <v>193</v>
      </c>
      <c r="BE11" s="89">
        <v>225</v>
      </c>
      <c r="BF11" s="93">
        <v>175</v>
      </c>
      <c r="BG11" s="93">
        <v>186</v>
      </c>
      <c r="BH11" s="177">
        <v>779</v>
      </c>
    </row>
    <row r="12" spans="1:60" s="71" customFormat="1" ht="12.75" customHeight="1" x14ac:dyDescent="0.2">
      <c r="A12" s="8" t="s">
        <v>145</v>
      </c>
      <c r="B12" s="9"/>
      <c r="C12" s="97"/>
      <c r="D12" s="7"/>
      <c r="E12" s="7"/>
      <c r="F12" s="97"/>
      <c r="G12" s="7"/>
      <c r="I12" s="8" t="s">
        <v>145</v>
      </c>
      <c r="J12" s="9"/>
      <c r="O12" s="94"/>
      <c r="T12" s="96"/>
      <c r="Y12" s="94"/>
      <c r="AD12" s="94"/>
      <c r="AG12" s="14"/>
      <c r="AH12" s="14"/>
      <c r="AI12" s="94"/>
      <c r="AK12" s="14"/>
      <c r="AL12" s="14"/>
      <c r="AM12" s="14"/>
      <c r="AN12" s="94"/>
      <c r="AO12" s="14"/>
      <c r="AP12" s="14"/>
      <c r="AQ12" s="14"/>
      <c r="AR12" s="14"/>
      <c r="AS12" s="94"/>
      <c r="AT12" s="14"/>
      <c r="AU12" s="14"/>
      <c r="AV12" s="14"/>
      <c r="AW12" s="14"/>
      <c r="AX12" s="94"/>
      <c r="AY12" s="14"/>
      <c r="AZ12" s="14"/>
      <c r="BA12" s="14"/>
      <c r="BB12" s="14"/>
      <c r="BC12" s="94"/>
      <c r="BD12" s="14"/>
      <c r="BE12" s="9"/>
      <c r="BF12" s="7"/>
      <c r="BG12" s="7"/>
      <c r="BH12" s="97"/>
    </row>
    <row r="13" spans="1:60" s="71" customFormat="1" ht="12.75" customHeight="1" x14ac:dyDescent="0.2">
      <c r="A13" s="9" t="s">
        <v>142</v>
      </c>
      <c r="B13" s="9" t="s">
        <v>59</v>
      </c>
      <c r="C13" s="26">
        <v>28.3</v>
      </c>
      <c r="D13" s="14">
        <v>23.8</v>
      </c>
      <c r="E13" s="14">
        <v>20.7</v>
      </c>
      <c r="F13" s="26">
        <v>106.5</v>
      </c>
      <c r="G13" s="14">
        <v>93.3</v>
      </c>
      <c r="I13" s="9" t="s">
        <v>146</v>
      </c>
      <c r="J13" s="9" t="s">
        <v>59</v>
      </c>
      <c r="K13" s="87">
        <v>12.7</v>
      </c>
      <c r="L13" s="87">
        <v>13.3</v>
      </c>
      <c r="M13" s="87">
        <v>12.1</v>
      </c>
      <c r="N13" s="87">
        <v>11.2</v>
      </c>
      <c r="O13" s="96">
        <v>49.3</v>
      </c>
      <c r="P13" s="87">
        <v>11.4</v>
      </c>
      <c r="Q13" s="87">
        <v>12.5</v>
      </c>
      <c r="R13" s="87">
        <v>13.7</v>
      </c>
      <c r="S13" s="87">
        <v>13.6</v>
      </c>
      <c r="T13" s="96">
        <v>51.2</v>
      </c>
      <c r="U13" s="71">
        <v>13.3</v>
      </c>
      <c r="V13" s="71">
        <v>14.6</v>
      </c>
      <c r="W13" s="87">
        <v>13</v>
      </c>
      <c r="X13" s="71">
        <v>22.2</v>
      </c>
      <c r="Y13" s="94">
        <v>63.1</v>
      </c>
      <c r="Z13" s="71">
        <v>33.299999999999997</v>
      </c>
      <c r="AA13" s="71">
        <v>35.5</v>
      </c>
      <c r="AB13" s="71">
        <v>41.3</v>
      </c>
      <c r="AC13" s="71">
        <v>34.9</v>
      </c>
      <c r="AD13" s="96">
        <v>145</v>
      </c>
      <c r="AE13" s="71">
        <v>28.7</v>
      </c>
      <c r="AF13" s="71">
        <v>37.1</v>
      </c>
      <c r="AG13" s="14">
        <v>46.5</v>
      </c>
      <c r="AH13" s="14">
        <v>46.7</v>
      </c>
      <c r="AI13" s="96">
        <v>159</v>
      </c>
      <c r="AJ13" s="71">
        <v>42.3</v>
      </c>
      <c r="AK13" s="14">
        <v>43.4</v>
      </c>
      <c r="AL13" s="14">
        <v>42.4</v>
      </c>
      <c r="AM13" s="13">
        <v>40</v>
      </c>
      <c r="AN13" s="96">
        <v>168.1</v>
      </c>
      <c r="AO13" s="13">
        <v>30.4</v>
      </c>
      <c r="AP13" s="13">
        <v>34.700000000000003</v>
      </c>
      <c r="AQ13" s="13">
        <v>37.700000000000003</v>
      </c>
      <c r="AR13" s="13">
        <v>34.299999999999997</v>
      </c>
      <c r="AS13" s="96">
        <v>137.1</v>
      </c>
      <c r="AT13" s="13">
        <v>22.2</v>
      </c>
      <c r="AU13" s="13">
        <v>25.7</v>
      </c>
      <c r="AV13" s="13">
        <v>23.7</v>
      </c>
      <c r="AW13" s="13">
        <v>27.089985866916368</v>
      </c>
      <c r="AX13" s="96">
        <v>98.7</v>
      </c>
      <c r="AY13" s="13">
        <v>24.5</v>
      </c>
      <c r="AZ13" s="13">
        <v>25.9</v>
      </c>
      <c r="BA13" s="13">
        <v>22.2</v>
      </c>
      <c r="BB13" s="13">
        <v>20.7</v>
      </c>
      <c r="BC13" s="96">
        <v>93.3</v>
      </c>
      <c r="BD13" s="13">
        <v>25.3</v>
      </c>
      <c r="BE13" s="9">
        <v>29.1</v>
      </c>
      <c r="BF13" s="14">
        <v>23.8</v>
      </c>
      <c r="BG13" s="14">
        <v>28.3</v>
      </c>
      <c r="BH13" s="26">
        <v>106.5</v>
      </c>
    </row>
    <row r="14" spans="1:60" s="71" customFormat="1" ht="12.75" customHeight="1" x14ac:dyDescent="0.2">
      <c r="A14" s="9" t="s">
        <v>62</v>
      </c>
      <c r="B14" s="9" t="s">
        <v>61</v>
      </c>
      <c r="C14" s="26">
        <v>275.5</v>
      </c>
      <c r="D14" s="14">
        <v>243</v>
      </c>
      <c r="E14" s="14">
        <v>194</v>
      </c>
      <c r="F14" s="182">
        <v>1075.8</v>
      </c>
      <c r="G14" s="14">
        <v>858.4</v>
      </c>
      <c r="I14" s="9" t="s">
        <v>62</v>
      </c>
      <c r="J14" s="9" t="s">
        <v>61</v>
      </c>
      <c r="K14" s="87">
        <v>120.9</v>
      </c>
      <c r="L14" s="87">
        <v>133.69999999999999</v>
      </c>
      <c r="M14" s="87">
        <v>116.8</v>
      </c>
      <c r="N14" s="87">
        <v>106.7</v>
      </c>
      <c r="O14" s="96">
        <v>478.1</v>
      </c>
      <c r="P14" s="87">
        <v>106.3</v>
      </c>
      <c r="Q14" s="87">
        <v>118.8</v>
      </c>
      <c r="R14" s="87">
        <v>119.6</v>
      </c>
      <c r="S14" s="87">
        <v>128</v>
      </c>
      <c r="T14" s="96">
        <v>472.7</v>
      </c>
      <c r="U14" s="71">
        <v>144.30000000000001</v>
      </c>
      <c r="V14" s="71">
        <v>163.30000000000001</v>
      </c>
      <c r="W14" s="71">
        <v>165.8</v>
      </c>
      <c r="X14" s="71">
        <v>237.2</v>
      </c>
      <c r="Y14" s="94">
        <v>710.6</v>
      </c>
      <c r="Z14" s="71">
        <v>351.9</v>
      </c>
      <c r="AA14" s="71">
        <v>421.2</v>
      </c>
      <c r="AB14" s="71">
        <v>399.9</v>
      </c>
      <c r="AC14" s="71">
        <v>334.6</v>
      </c>
      <c r="AD14" s="102">
        <v>1507.6</v>
      </c>
      <c r="AE14" s="87">
        <v>321</v>
      </c>
      <c r="AF14" s="71">
        <v>373.5</v>
      </c>
      <c r="AG14" s="14">
        <v>376.3</v>
      </c>
      <c r="AH14" s="14">
        <v>381.5</v>
      </c>
      <c r="AI14" s="102">
        <v>1452.3</v>
      </c>
      <c r="AJ14" s="87">
        <v>346.7</v>
      </c>
      <c r="AK14" s="14">
        <v>374.6</v>
      </c>
      <c r="AL14" s="14">
        <v>321.8</v>
      </c>
      <c r="AM14" s="14">
        <v>299.2</v>
      </c>
      <c r="AN14" s="102">
        <v>1342.3</v>
      </c>
      <c r="AO14" s="14">
        <v>259.3</v>
      </c>
      <c r="AP14" s="14">
        <v>243.6</v>
      </c>
      <c r="AQ14" s="14">
        <v>252.4</v>
      </c>
      <c r="AR14" s="14">
        <v>211.7</v>
      </c>
      <c r="AS14" s="102">
        <v>967</v>
      </c>
      <c r="AT14" s="14">
        <v>164.6</v>
      </c>
      <c r="AU14" s="14">
        <v>229.2</v>
      </c>
      <c r="AV14" s="14">
        <v>241.1</v>
      </c>
      <c r="AW14" s="14">
        <v>214.3</v>
      </c>
      <c r="AX14" s="102">
        <v>849.2</v>
      </c>
      <c r="AY14" s="14">
        <v>229.1</v>
      </c>
      <c r="AZ14" s="14">
        <v>225.4</v>
      </c>
      <c r="BA14" s="14">
        <v>209.9</v>
      </c>
      <c r="BB14" s="14">
        <v>194</v>
      </c>
      <c r="BC14" s="102">
        <v>858.4</v>
      </c>
      <c r="BD14" s="14">
        <v>263</v>
      </c>
      <c r="BE14" s="9">
        <v>294.3</v>
      </c>
      <c r="BF14" s="14">
        <v>243</v>
      </c>
      <c r="BG14" s="14">
        <v>275.5</v>
      </c>
      <c r="BH14" s="182">
        <v>1075.8</v>
      </c>
    </row>
    <row r="15" spans="1:60" s="71" customFormat="1" ht="12.75" customHeight="1" thickBot="1" x14ac:dyDescent="0.25">
      <c r="A15" s="9" t="s">
        <v>60</v>
      </c>
      <c r="B15" s="9" t="s">
        <v>61</v>
      </c>
      <c r="C15" s="46">
        <v>196.7</v>
      </c>
      <c r="D15" s="25">
        <v>161.9</v>
      </c>
      <c r="E15" s="25">
        <v>533.9</v>
      </c>
      <c r="F15" s="175">
        <v>1364.7</v>
      </c>
      <c r="G15" s="176">
        <v>2118.6</v>
      </c>
      <c r="I15" s="9" t="s">
        <v>143</v>
      </c>
      <c r="J15" s="9" t="s">
        <v>61</v>
      </c>
      <c r="K15" s="71">
        <v>0</v>
      </c>
      <c r="L15" s="71">
        <v>0</v>
      </c>
      <c r="M15" s="71">
        <v>0</v>
      </c>
      <c r="N15" s="71">
        <v>0</v>
      </c>
      <c r="O15" s="94">
        <v>0</v>
      </c>
      <c r="P15" s="71">
        <v>337.4</v>
      </c>
      <c r="Q15" s="71">
        <v>351.4</v>
      </c>
      <c r="R15" s="71">
        <v>342.2</v>
      </c>
      <c r="S15" s="71">
        <v>279</v>
      </c>
      <c r="T15" s="102">
        <v>1310</v>
      </c>
      <c r="U15" s="71">
        <v>323.8</v>
      </c>
      <c r="V15" s="71">
        <v>151.9</v>
      </c>
      <c r="W15" s="71">
        <v>118.3</v>
      </c>
      <c r="X15" s="71">
        <v>373</v>
      </c>
      <c r="Y15" s="94">
        <v>967</v>
      </c>
      <c r="Z15" s="99">
        <v>1187</v>
      </c>
      <c r="AA15" s="99">
        <v>1208.9000000000001</v>
      </c>
      <c r="AB15" s="99">
        <v>1073.7</v>
      </c>
      <c r="AC15" s="99">
        <v>1070.5</v>
      </c>
      <c r="AD15" s="102">
        <v>4540.1000000000004</v>
      </c>
      <c r="AE15" s="71">
        <v>913.6</v>
      </c>
      <c r="AF15" s="71">
        <v>543.20000000000005</v>
      </c>
      <c r="AG15" s="11">
        <v>494.3</v>
      </c>
      <c r="AH15" s="11">
        <v>497.5</v>
      </c>
      <c r="AI15" s="102">
        <v>2448.6</v>
      </c>
      <c r="AJ15" s="71">
        <v>473.4</v>
      </c>
      <c r="AK15" s="11">
        <v>766.3</v>
      </c>
      <c r="AL15" s="11">
        <v>1005.2</v>
      </c>
      <c r="AM15" s="11">
        <v>1265.0999999999999</v>
      </c>
      <c r="AN15" s="102">
        <v>3510</v>
      </c>
      <c r="AO15" s="11">
        <v>1009.8</v>
      </c>
      <c r="AP15" s="11">
        <v>837.4</v>
      </c>
      <c r="AQ15" s="11">
        <v>720.3</v>
      </c>
      <c r="AR15" s="11">
        <v>783.6</v>
      </c>
      <c r="AS15" s="102">
        <v>3351.1</v>
      </c>
      <c r="AT15" s="11">
        <v>746.2</v>
      </c>
      <c r="AU15" s="11">
        <v>920.6</v>
      </c>
      <c r="AV15" s="11">
        <v>859</v>
      </c>
      <c r="AW15" s="11">
        <v>784.66669999999999</v>
      </c>
      <c r="AX15" s="102">
        <v>3310.4556499999999</v>
      </c>
      <c r="AY15" s="11">
        <v>452</v>
      </c>
      <c r="AZ15" s="11">
        <v>541</v>
      </c>
      <c r="BA15" s="11">
        <v>591.70000000000005</v>
      </c>
      <c r="BB15" s="11">
        <v>533.9</v>
      </c>
      <c r="BC15" s="102">
        <v>2118.6</v>
      </c>
      <c r="BD15" s="11">
        <v>542.20000000000005</v>
      </c>
      <c r="BE15" s="176">
        <v>463.9</v>
      </c>
      <c r="BF15" s="25">
        <v>161.9</v>
      </c>
      <c r="BG15" s="25">
        <v>196.7</v>
      </c>
      <c r="BH15" s="175">
        <v>1364.7</v>
      </c>
    </row>
    <row r="16" spans="1:60" s="71" customFormat="1" ht="12.75" customHeight="1" thickBot="1" x14ac:dyDescent="0.25">
      <c r="A16" s="29" t="s">
        <v>118</v>
      </c>
      <c r="B16" s="29" t="s">
        <v>68</v>
      </c>
      <c r="C16" s="177">
        <v>5.3</v>
      </c>
      <c r="D16" s="93">
        <v>4.5</v>
      </c>
      <c r="E16" s="93">
        <v>4.3</v>
      </c>
      <c r="F16" s="177">
        <v>20.7</v>
      </c>
      <c r="G16" s="93">
        <v>19</v>
      </c>
      <c r="I16" s="29" t="s">
        <v>118</v>
      </c>
      <c r="J16" s="29" t="s">
        <v>68</v>
      </c>
      <c r="K16" s="100">
        <v>2.2999999999999998</v>
      </c>
      <c r="L16" s="100">
        <v>2.4</v>
      </c>
      <c r="M16" s="100">
        <v>2.2000000000000002</v>
      </c>
      <c r="N16" s="100">
        <v>2</v>
      </c>
      <c r="O16" s="103">
        <v>8.9</v>
      </c>
      <c r="P16" s="100">
        <v>2.4</v>
      </c>
      <c r="Q16" s="101">
        <v>2.6</v>
      </c>
      <c r="R16" s="100">
        <v>2.8</v>
      </c>
      <c r="S16" s="100">
        <v>2.7</v>
      </c>
      <c r="T16" s="103">
        <v>10.5</v>
      </c>
      <c r="U16" s="101">
        <v>2.8</v>
      </c>
      <c r="V16" s="101">
        <v>2.8</v>
      </c>
      <c r="W16" s="101">
        <v>2.5</v>
      </c>
      <c r="X16" s="101">
        <v>4.4000000000000004</v>
      </c>
      <c r="Y16" s="104">
        <v>12.5</v>
      </c>
      <c r="Z16" s="101">
        <v>7.2</v>
      </c>
      <c r="AA16" s="101">
        <v>7.7</v>
      </c>
      <c r="AB16" s="101">
        <v>8.6</v>
      </c>
      <c r="AC16" s="101">
        <v>7.4</v>
      </c>
      <c r="AD16" s="104">
        <v>30.9</v>
      </c>
      <c r="AE16" s="101">
        <v>6.2</v>
      </c>
      <c r="AF16" s="101">
        <v>7.2</v>
      </c>
      <c r="AG16" s="35">
        <v>8.8000000000000007</v>
      </c>
      <c r="AH16" s="35">
        <v>8.9</v>
      </c>
      <c r="AI16" s="104">
        <v>31.1</v>
      </c>
      <c r="AJ16" s="101">
        <v>8.1</v>
      </c>
      <c r="AK16" s="35">
        <v>8.5</v>
      </c>
      <c r="AL16" s="35">
        <v>8.6</v>
      </c>
      <c r="AM16" s="35">
        <v>8.5</v>
      </c>
      <c r="AN16" s="104">
        <v>33.700000000000003</v>
      </c>
      <c r="AO16" s="35">
        <v>6.5</v>
      </c>
      <c r="AP16" s="31">
        <v>7</v>
      </c>
      <c r="AQ16" s="31">
        <v>7.5</v>
      </c>
      <c r="AR16" s="31">
        <v>6.8</v>
      </c>
      <c r="AS16" s="104">
        <v>27.8</v>
      </c>
      <c r="AT16" s="35">
        <v>4.7</v>
      </c>
      <c r="AU16" s="35">
        <v>5.5</v>
      </c>
      <c r="AV16" s="35">
        <v>5.2</v>
      </c>
      <c r="AW16" s="35">
        <v>5.6</v>
      </c>
      <c r="AX16" s="104">
        <v>21.1</v>
      </c>
      <c r="AY16" s="35">
        <v>4.9000000000000004</v>
      </c>
      <c r="AZ16" s="35">
        <v>5.2</v>
      </c>
      <c r="BA16" s="35">
        <v>4.5999999999999996</v>
      </c>
      <c r="BB16" s="35">
        <v>4.3</v>
      </c>
      <c r="BC16" s="104">
        <v>19</v>
      </c>
      <c r="BD16" s="35">
        <v>5.0999999999999996</v>
      </c>
      <c r="BE16" s="89">
        <v>5.8</v>
      </c>
      <c r="BF16" s="93">
        <v>4.5</v>
      </c>
      <c r="BG16" s="93">
        <v>5.3</v>
      </c>
      <c r="BH16" s="177">
        <v>20.7</v>
      </c>
    </row>
    <row r="17" spans="1:60" s="71" customFormat="1" ht="21" customHeight="1" thickBot="1" x14ac:dyDescent="0.25">
      <c r="A17" s="57" t="s">
        <v>147</v>
      </c>
      <c r="B17" s="57" t="s">
        <v>144</v>
      </c>
      <c r="C17" s="46">
        <v>65</v>
      </c>
      <c r="D17" s="25">
        <v>78</v>
      </c>
      <c r="E17" s="25">
        <v>75</v>
      </c>
      <c r="F17" s="46">
        <v>256</v>
      </c>
      <c r="G17" s="25">
        <v>398</v>
      </c>
      <c r="I17" s="57" t="s">
        <v>148</v>
      </c>
      <c r="J17" s="57" t="s">
        <v>75</v>
      </c>
      <c r="K17" s="106">
        <v>8</v>
      </c>
      <c r="L17" s="106">
        <v>2</v>
      </c>
      <c r="M17" s="106">
        <v>11</v>
      </c>
      <c r="N17" s="106">
        <v>3</v>
      </c>
      <c r="O17" s="107">
        <v>24</v>
      </c>
      <c r="P17" s="106">
        <v>18</v>
      </c>
      <c r="Q17" s="106">
        <v>17</v>
      </c>
      <c r="R17" s="106">
        <v>18</v>
      </c>
      <c r="S17" s="106">
        <v>26</v>
      </c>
      <c r="T17" s="108">
        <v>79</v>
      </c>
      <c r="U17" s="106">
        <v>2</v>
      </c>
      <c r="V17" s="106">
        <v>15</v>
      </c>
      <c r="W17" s="106">
        <v>12</v>
      </c>
      <c r="X17" s="106">
        <v>65</v>
      </c>
      <c r="Y17" s="107">
        <v>94</v>
      </c>
      <c r="Z17" s="106">
        <v>43</v>
      </c>
      <c r="AA17" s="106">
        <v>79</v>
      </c>
      <c r="AB17" s="106">
        <v>84</v>
      </c>
      <c r="AC17" s="106">
        <v>64</v>
      </c>
      <c r="AD17" s="107">
        <v>270</v>
      </c>
      <c r="AE17" s="106">
        <v>29</v>
      </c>
      <c r="AF17" s="106">
        <v>23</v>
      </c>
      <c r="AG17" s="59">
        <v>37</v>
      </c>
      <c r="AH17" s="59">
        <v>82</v>
      </c>
      <c r="AI17" s="107">
        <v>171</v>
      </c>
      <c r="AJ17" s="106">
        <v>44</v>
      </c>
      <c r="AK17" s="59">
        <v>90</v>
      </c>
      <c r="AL17" s="59">
        <v>102</v>
      </c>
      <c r="AM17" s="59">
        <v>80</v>
      </c>
      <c r="AN17" s="107">
        <v>316</v>
      </c>
      <c r="AO17" s="59">
        <v>89</v>
      </c>
      <c r="AP17" s="59">
        <v>94</v>
      </c>
      <c r="AQ17" s="59">
        <v>90</v>
      </c>
      <c r="AR17" s="59">
        <v>111</v>
      </c>
      <c r="AS17" s="107">
        <v>384</v>
      </c>
      <c r="AT17" s="59">
        <v>77</v>
      </c>
      <c r="AU17" s="59">
        <v>40</v>
      </c>
      <c r="AV17" s="59">
        <v>30</v>
      </c>
      <c r="AW17" s="59">
        <v>53</v>
      </c>
      <c r="AX17" s="107">
        <v>200</v>
      </c>
      <c r="AY17" s="59">
        <v>80</v>
      </c>
      <c r="AZ17" s="59">
        <v>133</v>
      </c>
      <c r="BA17" s="59">
        <v>110</v>
      </c>
      <c r="BB17" s="59">
        <v>75</v>
      </c>
      <c r="BC17" s="107">
        <v>398</v>
      </c>
      <c r="BD17" s="59">
        <v>63</v>
      </c>
      <c r="BE17" s="21">
        <v>50</v>
      </c>
      <c r="BF17" s="21">
        <v>78</v>
      </c>
      <c r="BG17" s="25">
        <v>65</v>
      </c>
      <c r="BH17" s="46">
        <v>256</v>
      </c>
    </row>
    <row r="18" spans="1:60" ht="23.25" thickBot="1" x14ac:dyDescent="0.25">
      <c r="A18" s="57" t="s">
        <v>149</v>
      </c>
      <c r="B18" s="57" t="s">
        <v>144</v>
      </c>
      <c r="C18" s="46">
        <v>17</v>
      </c>
      <c r="D18" s="25">
        <v>16</v>
      </c>
      <c r="E18" s="25">
        <v>10</v>
      </c>
      <c r="F18" s="46">
        <v>49</v>
      </c>
      <c r="G18" s="25">
        <v>41</v>
      </c>
      <c r="I18" s="57" t="s">
        <v>149</v>
      </c>
      <c r="J18" s="9"/>
      <c r="K18" s="71"/>
      <c r="L18" s="71"/>
      <c r="M18" s="71"/>
      <c r="N18" s="71"/>
      <c r="O18" s="94"/>
      <c r="P18" s="71"/>
      <c r="Q18" s="71"/>
      <c r="R18" s="71"/>
      <c r="S18" s="71"/>
      <c r="T18" s="83"/>
      <c r="U18" s="71"/>
      <c r="V18" s="71"/>
      <c r="W18" s="71"/>
      <c r="X18" s="71"/>
      <c r="Y18" s="94"/>
      <c r="Z18" s="71"/>
      <c r="AA18" s="71"/>
      <c r="AB18" s="71"/>
      <c r="AC18" s="71"/>
      <c r="AD18" s="94"/>
      <c r="AE18" s="71"/>
      <c r="AF18" s="71"/>
      <c r="AG18" s="14"/>
      <c r="AH18" s="14"/>
      <c r="AI18" s="94"/>
      <c r="AJ18" s="71"/>
      <c r="AK18" s="14"/>
      <c r="AL18" s="14"/>
      <c r="AM18" s="14"/>
      <c r="AN18" s="94"/>
      <c r="AO18" s="14"/>
      <c r="AP18" s="14"/>
      <c r="AQ18" s="14"/>
      <c r="AR18" s="14"/>
      <c r="AS18" s="94"/>
      <c r="AT18" s="14">
        <v>9</v>
      </c>
      <c r="AU18" s="14">
        <v>14</v>
      </c>
      <c r="AV18" s="14">
        <v>20</v>
      </c>
      <c r="AW18" s="14">
        <v>11</v>
      </c>
      <c r="AX18" s="94">
        <v>54</v>
      </c>
      <c r="AY18" s="14">
        <v>11</v>
      </c>
      <c r="AZ18" s="14">
        <v>9</v>
      </c>
      <c r="BA18" s="14">
        <v>11</v>
      </c>
      <c r="BB18" s="14">
        <v>10</v>
      </c>
      <c r="BC18" s="94">
        <v>41</v>
      </c>
      <c r="BD18" s="14">
        <v>8</v>
      </c>
      <c r="BE18" s="14">
        <v>8</v>
      </c>
      <c r="BF18" s="14">
        <v>16</v>
      </c>
      <c r="BG18" s="14">
        <v>17</v>
      </c>
      <c r="BH18" s="26">
        <v>49</v>
      </c>
    </row>
    <row r="19" spans="1:60" x14ac:dyDescent="0.2">
      <c r="I19" s="88" t="s">
        <v>120</v>
      </c>
    </row>
    <row r="20" spans="1:60" x14ac:dyDescent="0.2">
      <c r="I20" s="37" t="s">
        <v>150</v>
      </c>
      <c r="J20" s="6"/>
      <c r="K20" s="6"/>
      <c r="L20" s="6"/>
      <c r="M20" s="6"/>
      <c r="N20" s="6"/>
      <c r="O20" s="6"/>
      <c r="P20" s="6"/>
      <c r="Q20" s="6"/>
      <c r="R20" s="6"/>
    </row>
  </sheetData>
  <pageMargins left="0.7" right="0.7" top="0.75" bottom="0.75" header="0.3" footer="0.3"/>
  <pageSetup paperSize="9"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D9FFFF"/>
  </sheetPr>
  <dimension ref="A1:BI31"/>
  <sheetViews>
    <sheetView topLeftCell="AL1" zoomScale="130" zoomScaleNormal="130" workbookViewId="0">
      <selection activeCell="BI29" sqref="BI29"/>
    </sheetView>
  </sheetViews>
  <sheetFormatPr defaultColWidth="16.5703125" defaultRowHeight="11.25" x14ac:dyDescent="0.2"/>
  <cols>
    <col min="1" max="1" width="29.85546875" style="5" customWidth="1"/>
    <col min="2" max="7" width="12.7109375" style="5" customWidth="1"/>
    <col min="8" max="8" width="16.5703125" style="5" customWidth="1"/>
    <col min="9" max="9" width="23.42578125" style="5" customWidth="1"/>
    <col min="10" max="10" width="16.5703125" style="5" customWidth="1"/>
    <col min="11" max="52" width="12.7109375" style="5" customWidth="1"/>
    <col min="53" max="53" width="13.85546875" style="5" customWidth="1"/>
    <col min="54" max="16384" width="16.5703125" style="5"/>
  </cols>
  <sheetData>
    <row r="1" spans="1:61" x14ac:dyDescent="0.2">
      <c r="A1" s="4" t="s">
        <v>0</v>
      </c>
      <c r="I1" s="4" t="s">
        <v>1</v>
      </c>
    </row>
    <row r="3" spans="1:61" x14ac:dyDescent="0.2">
      <c r="A3" s="4" t="s">
        <v>111</v>
      </c>
      <c r="I3" s="4" t="s">
        <v>111</v>
      </c>
    </row>
    <row r="4" spans="1:61" s="71" customFormat="1" x14ac:dyDescent="0.2"/>
    <row r="5" spans="1:61" s="71" customFormat="1" ht="12.75" customHeight="1" thickBot="1" x14ac:dyDescent="0.25">
      <c r="A5" s="153" t="s">
        <v>130</v>
      </c>
      <c r="B5" s="153" t="s">
        <v>5</v>
      </c>
      <c r="C5" s="145" t="s">
        <v>6</v>
      </c>
      <c r="D5" s="145" t="s">
        <v>7</v>
      </c>
      <c r="E5" s="145" t="s">
        <v>8</v>
      </c>
      <c r="F5" s="145" t="s">
        <v>9</v>
      </c>
      <c r="G5" s="145" t="s">
        <v>10</v>
      </c>
      <c r="I5" s="8" t="s">
        <v>130</v>
      </c>
      <c r="J5" s="8"/>
      <c r="K5" s="8" t="s">
        <v>131</v>
      </c>
      <c r="L5" s="7" t="s">
        <v>11</v>
      </c>
      <c r="M5" s="7" t="s">
        <v>12</v>
      </c>
      <c r="N5" s="7" t="s">
        <v>13</v>
      </c>
      <c r="O5" s="7" t="s">
        <v>14</v>
      </c>
      <c r="P5" s="7" t="s">
        <v>15</v>
      </c>
      <c r="Q5" s="7" t="s">
        <v>151</v>
      </c>
      <c r="R5" s="7" t="s">
        <v>133</v>
      </c>
      <c r="S5" s="7" t="s">
        <v>134</v>
      </c>
      <c r="T5" s="7" t="s">
        <v>135</v>
      </c>
      <c r="U5" s="7" t="s">
        <v>136</v>
      </c>
      <c r="V5" s="7" t="s">
        <v>21</v>
      </c>
      <c r="W5" s="7" t="s">
        <v>22</v>
      </c>
      <c r="X5" s="7" t="s">
        <v>23</v>
      </c>
      <c r="Y5" s="7" t="s">
        <v>152</v>
      </c>
      <c r="Z5" s="7" t="s">
        <v>138</v>
      </c>
      <c r="AA5" s="7" t="s">
        <v>26</v>
      </c>
      <c r="AB5" s="7" t="s">
        <v>27</v>
      </c>
      <c r="AC5" s="7" t="s">
        <v>28</v>
      </c>
      <c r="AD5" s="7" t="s">
        <v>29</v>
      </c>
      <c r="AE5" s="7" t="s">
        <v>30</v>
      </c>
      <c r="AF5" s="7" t="s">
        <v>31</v>
      </c>
      <c r="AG5" s="7" t="s">
        <v>32</v>
      </c>
      <c r="AH5" s="7" t="s">
        <v>33</v>
      </c>
      <c r="AI5" s="7" t="s">
        <v>34</v>
      </c>
      <c r="AJ5" s="7" t="s">
        <v>35</v>
      </c>
      <c r="AK5" s="7" t="s">
        <v>36</v>
      </c>
      <c r="AL5" s="7" t="s">
        <v>37</v>
      </c>
      <c r="AM5" s="7" t="s">
        <v>38</v>
      </c>
      <c r="AN5" s="7" t="s">
        <v>139</v>
      </c>
      <c r="AO5" s="7" t="s">
        <v>40</v>
      </c>
      <c r="AP5" s="7" t="s">
        <v>140</v>
      </c>
      <c r="AQ5" s="7" t="s">
        <v>42</v>
      </c>
      <c r="AR5" s="7" t="s">
        <v>43</v>
      </c>
      <c r="AS5" s="7" t="s">
        <v>44</v>
      </c>
      <c r="AT5" s="7" t="s">
        <v>45</v>
      </c>
      <c r="AU5" s="7" t="s">
        <v>46</v>
      </c>
      <c r="AV5" s="7" t="s">
        <v>47</v>
      </c>
      <c r="AW5" s="7" t="s">
        <v>48</v>
      </c>
      <c r="AX5" s="7" t="s">
        <v>49</v>
      </c>
      <c r="AY5" s="7" t="s">
        <v>50</v>
      </c>
      <c r="AZ5" s="7" t="s">
        <v>51</v>
      </c>
      <c r="BA5" s="7" t="s">
        <v>52</v>
      </c>
      <c r="BB5" s="7" t="s">
        <v>53</v>
      </c>
      <c r="BC5" s="7" t="s">
        <v>8</v>
      </c>
      <c r="BD5" s="7" t="s">
        <v>82</v>
      </c>
      <c r="BE5" s="7" t="s">
        <v>54</v>
      </c>
      <c r="BF5" s="7" t="s">
        <v>55</v>
      </c>
      <c r="BG5" s="7" t="s">
        <v>7</v>
      </c>
      <c r="BH5" s="7" t="s">
        <v>6</v>
      </c>
      <c r="BI5" s="7" t="s">
        <v>83</v>
      </c>
    </row>
    <row r="6" spans="1:61" s="71" customFormat="1" ht="12.75" customHeight="1" x14ac:dyDescent="0.2">
      <c r="A6" s="8" t="s">
        <v>141</v>
      </c>
      <c r="B6" s="154"/>
      <c r="C6" s="26"/>
      <c r="D6" s="14"/>
      <c r="E6" s="14"/>
      <c r="F6" s="26"/>
      <c r="G6" s="14"/>
      <c r="I6" s="8" t="s">
        <v>141</v>
      </c>
      <c r="J6" s="8"/>
      <c r="K6" s="9"/>
      <c r="P6" s="94"/>
      <c r="U6" s="94"/>
      <c r="Z6" s="94"/>
      <c r="AE6" s="94"/>
      <c r="AJ6" s="94"/>
      <c r="AO6" s="94"/>
      <c r="AP6" s="14"/>
      <c r="AR6" s="14"/>
      <c r="AS6" s="14"/>
      <c r="AT6" s="94"/>
      <c r="AU6" s="14"/>
      <c r="AV6" s="14"/>
      <c r="AW6" s="14"/>
      <c r="AX6" s="14"/>
      <c r="AY6" s="94"/>
      <c r="AZ6" s="14"/>
      <c r="BA6" s="14"/>
      <c r="BB6" s="14"/>
      <c r="BC6" s="14"/>
      <c r="BD6" s="94"/>
      <c r="BE6" s="14"/>
      <c r="BF6" s="14"/>
      <c r="BG6" s="14"/>
      <c r="BH6" s="14"/>
      <c r="BI6" s="26"/>
    </row>
    <row r="7" spans="1:61" s="71" customFormat="1" ht="12.75" customHeight="1" x14ac:dyDescent="0.2">
      <c r="A7" s="9" t="s">
        <v>153</v>
      </c>
      <c r="B7" s="154" t="s">
        <v>59</v>
      </c>
      <c r="C7" s="26">
        <v>14.2</v>
      </c>
      <c r="D7" s="14">
        <v>12.6</v>
      </c>
      <c r="E7" s="14">
        <v>14.2</v>
      </c>
      <c r="F7" s="26">
        <v>52.4</v>
      </c>
      <c r="G7" s="14">
        <v>57.9</v>
      </c>
      <c r="I7" s="9" t="s">
        <v>153</v>
      </c>
      <c r="J7" s="9"/>
      <c r="K7" s="9" t="s">
        <v>59</v>
      </c>
      <c r="L7" s="71">
        <v>21.5</v>
      </c>
      <c r="M7" s="87">
        <v>18</v>
      </c>
      <c r="N7" s="71">
        <v>21.4</v>
      </c>
      <c r="O7" s="71">
        <v>21.4</v>
      </c>
      <c r="P7" s="102">
        <v>82.3</v>
      </c>
      <c r="Q7" s="71">
        <v>18.8</v>
      </c>
      <c r="R7" s="71">
        <v>17.600000000000001</v>
      </c>
      <c r="S7" s="71">
        <v>18.2</v>
      </c>
      <c r="T7" s="71">
        <v>14.6</v>
      </c>
      <c r="U7" s="102">
        <v>69.2</v>
      </c>
      <c r="V7" s="71">
        <v>16.3</v>
      </c>
      <c r="W7" s="71">
        <v>14.8</v>
      </c>
      <c r="X7" s="71">
        <v>19.100000000000001</v>
      </c>
      <c r="Y7" s="71">
        <v>17.2</v>
      </c>
      <c r="Z7" s="102">
        <v>67.400000000000006</v>
      </c>
      <c r="AA7" s="71">
        <v>16.600000000000001</v>
      </c>
      <c r="AB7" s="87">
        <v>16</v>
      </c>
      <c r="AC7" s="13">
        <v>18.7</v>
      </c>
      <c r="AD7" s="71">
        <v>16.600000000000001</v>
      </c>
      <c r="AE7" s="102">
        <v>67.900000000000006</v>
      </c>
      <c r="AF7" s="71">
        <v>18.5</v>
      </c>
      <c r="AG7" s="71">
        <v>17.899999999999999</v>
      </c>
      <c r="AH7" s="14">
        <v>18.899999999999999</v>
      </c>
      <c r="AI7" s="14">
        <v>17.100000000000001</v>
      </c>
      <c r="AJ7" s="102">
        <v>72.400000000000006</v>
      </c>
      <c r="AK7" s="71">
        <v>18.600000000000001</v>
      </c>
      <c r="AL7" s="14">
        <v>16.399999999999999</v>
      </c>
      <c r="AM7" s="13">
        <v>17</v>
      </c>
      <c r="AN7" s="13">
        <v>15.5</v>
      </c>
      <c r="AO7" s="102">
        <v>67.5</v>
      </c>
      <c r="AP7" s="13">
        <v>15</v>
      </c>
      <c r="AQ7" s="13">
        <v>14.1</v>
      </c>
      <c r="AR7" s="13">
        <v>14.9</v>
      </c>
      <c r="AS7" s="13">
        <v>15.3</v>
      </c>
      <c r="AT7" s="102">
        <v>59.3</v>
      </c>
      <c r="AU7" s="71">
        <v>13.2</v>
      </c>
      <c r="AV7" s="71">
        <v>14.3</v>
      </c>
      <c r="AW7" s="71">
        <v>15.1</v>
      </c>
      <c r="AX7" s="71">
        <v>15.3</v>
      </c>
      <c r="AY7" s="102">
        <v>57.9</v>
      </c>
      <c r="AZ7" s="71">
        <v>13.8</v>
      </c>
      <c r="BA7" s="71">
        <v>14.3</v>
      </c>
      <c r="BB7" s="71">
        <v>15.6</v>
      </c>
      <c r="BC7" s="71">
        <v>14.2</v>
      </c>
      <c r="BD7" s="102">
        <v>57.9</v>
      </c>
      <c r="BE7" s="71">
        <v>13.5</v>
      </c>
      <c r="BF7" s="14">
        <v>12.1</v>
      </c>
      <c r="BG7" s="14">
        <v>12.6</v>
      </c>
      <c r="BH7" s="14">
        <v>14.2</v>
      </c>
      <c r="BI7" s="26">
        <v>52.4</v>
      </c>
    </row>
    <row r="8" spans="1:61" s="71" customFormat="1" ht="12.75" customHeight="1" x14ac:dyDescent="0.2">
      <c r="A8" s="9" t="s">
        <v>154</v>
      </c>
      <c r="B8" s="154" t="s">
        <v>61</v>
      </c>
      <c r="C8" s="26">
        <v>161.80000000000001</v>
      </c>
      <c r="D8" s="14">
        <v>159.5</v>
      </c>
      <c r="E8" s="14">
        <v>322.10000000000002</v>
      </c>
      <c r="F8" s="26">
        <v>644.5</v>
      </c>
      <c r="G8" s="14">
        <v>880.6</v>
      </c>
      <c r="I8" s="9" t="s">
        <v>154</v>
      </c>
      <c r="J8" s="9"/>
      <c r="K8" s="9" t="s">
        <v>61</v>
      </c>
      <c r="L8" s="71">
        <v>182.3</v>
      </c>
      <c r="M8" s="71">
        <v>393.6</v>
      </c>
      <c r="N8" s="71">
        <v>324</v>
      </c>
      <c r="O8" s="71">
        <v>428.1</v>
      </c>
      <c r="P8" s="102">
        <v>1328</v>
      </c>
      <c r="Q8" s="71">
        <v>410.1</v>
      </c>
      <c r="R8" s="71">
        <v>376.2</v>
      </c>
      <c r="S8" s="71">
        <v>619.9</v>
      </c>
      <c r="T8" s="71">
        <v>323.2</v>
      </c>
      <c r="U8" s="102">
        <v>1729.4</v>
      </c>
      <c r="V8" s="71">
        <v>540</v>
      </c>
      <c r="W8" s="71">
        <v>367.4</v>
      </c>
      <c r="X8" s="71">
        <v>487.3</v>
      </c>
      <c r="Y8" s="71">
        <v>406.9</v>
      </c>
      <c r="Z8" s="102">
        <v>1801.6</v>
      </c>
      <c r="AA8" s="71">
        <v>574.70000000000005</v>
      </c>
      <c r="AB8" s="87">
        <v>582</v>
      </c>
      <c r="AC8" s="13">
        <v>388.6</v>
      </c>
      <c r="AD8" s="71">
        <v>598.4</v>
      </c>
      <c r="AE8" s="102">
        <v>2143.6999999999998</v>
      </c>
      <c r="AF8" s="71">
        <v>607.70000000000005</v>
      </c>
      <c r="AG8" s="71">
        <v>395.1</v>
      </c>
      <c r="AH8" s="14">
        <v>513.4</v>
      </c>
      <c r="AI8" s="14">
        <v>397.8</v>
      </c>
      <c r="AJ8" s="102">
        <v>1914</v>
      </c>
      <c r="AK8" s="71">
        <v>388.5</v>
      </c>
      <c r="AL8" s="14">
        <v>603.1</v>
      </c>
      <c r="AM8" s="14">
        <v>393.1</v>
      </c>
      <c r="AN8" s="14">
        <v>402.3</v>
      </c>
      <c r="AO8" s="102">
        <v>1787</v>
      </c>
      <c r="AP8" s="14">
        <v>397.6</v>
      </c>
      <c r="AQ8" s="13">
        <v>207</v>
      </c>
      <c r="AR8" s="13">
        <v>220.8</v>
      </c>
      <c r="AS8" s="13">
        <v>181.7</v>
      </c>
      <c r="AT8" s="102">
        <v>1007.1</v>
      </c>
      <c r="AU8" s="13">
        <v>165.8</v>
      </c>
      <c r="AV8" s="13">
        <v>260.39999999999998</v>
      </c>
      <c r="AW8" s="13">
        <v>97.1</v>
      </c>
      <c r="AX8" s="13">
        <v>73.099999999999994</v>
      </c>
      <c r="AY8" s="102">
        <v>596.4</v>
      </c>
      <c r="AZ8" s="13">
        <v>241.1</v>
      </c>
      <c r="BA8" s="13">
        <v>161.19999999999999</v>
      </c>
      <c r="BB8" s="13">
        <v>156.19999999999999</v>
      </c>
      <c r="BC8" s="13">
        <v>322.10000000000002</v>
      </c>
      <c r="BD8" s="102">
        <v>880.6</v>
      </c>
      <c r="BE8" s="13">
        <v>163.19999999999999</v>
      </c>
      <c r="BF8" s="14">
        <v>160</v>
      </c>
      <c r="BG8" s="14">
        <v>159.5</v>
      </c>
      <c r="BH8" s="14">
        <v>161.80000000000001</v>
      </c>
      <c r="BI8" s="26">
        <v>644.5</v>
      </c>
    </row>
    <row r="9" spans="1:61" s="71" customFormat="1" ht="12.75" customHeight="1" x14ac:dyDescent="0.2">
      <c r="A9" s="9" t="s">
        <v>155</v>
      </c>
      <c r="B9" s="154" t="s">
        <v>57</v>
      </c>
      <c r="C9" s="26">
        <v>28</v>
      </c>
      <c r="D9" s="14">
        <v>11.2</v>
      </c>
      <c r="E9" s="14">
        <v>23.1</v>
      </c>
      <c r="F9" s="26">
        <v>77.099999999999994</v>
      </c>
      <c r="G9" s="14">
        <v>95.8</v>
      </c>
      <c r="I9" s="9" t="s">
        <v>155</v>
      </c>
      <c r="J9" s="9"/>
      <c r="K9" s="9" t="s">
        <v>57</v>
      </c>
      <c r="L9" s="71">
        <v>15.8</v>
      </c>
      <c r="M9" s="71">
        <v>33.5</v>
      </c>
      <c r="N9" s="71">
        <v>21.4</v>
      </c>
      <c r="O9" s="71">
        <v>32.9</v>
      </c>
      <c r="P9" s="102">
        <v>103.6</v>
      </c>
      <c r="Q9" s="71">
        <v>34.5</v>
      </c>
      <c r="R9" s="71">
        <v>21.1</v>
      </c>
      <c r="S9" s="71">
        <v>49.9</v>
      </c>
      <c r="T9" s="71">
        <v>45.4</v>
      </c>
      <c r="U9" s="102">
        <v>150.9</v>
      </c>
      <c r="V9" s="71">
        <v>12.3</v>
      </c>
      <c r="W9" s="71">
        <v>44.5</v>
      </c>
      <c r="X9" s="87">
        <v>38</v>
      </c>
      <c r="Y9" s="71">
        <v>43.8</v>
      </c>
      <c r="Z9" s="102">
        <v>138.6</v>
      </c>
      <c r="AA9" s="71">
        <v>9.8000000000000007</v>
      </c>
      <c r="AB9" s="71">
        <v>71.099999999999994</v>
      </c>
      <c r="AC9" s="14">
        <v>34.6</v>
      </c>
      <c r="AD9" s="71">
        <v>42.7</v>
      </c>
      <c r="AE9" s="102">
        <v>158.30000000000001</v>
      </c>
      <c r="AF9" s="71">
        <v>39.9</v>
      </c>
      <c r="AG9" s="71">
        <v>41.7</v>
      </c>
      <c r="AH9" s="14">
        <v>39.5</v>
      </c>
      <c r="AI9" s="14">
        <v>45.8</v>
      </c>
      <c r="AJ9" s="102">
        <v>166.9</v>
      </c>
      <c r="AK9" s="87">
        <v>38</v>
      </c>
      <c r="AL9" s="13">
        <v>44.2</v>
      </c>
      <c r="AM9" s="13">
        <v>16.7</v>
      </c>
      <c r="AN9" s="13">
        <v>39.799999999999997</v>
      </c>
      <c r="AO9" s="102">
        <v>138.69999999999999</v>
      </c>
      <c r="AP9" s="13">
        <v>38.6</v>
      </c>
      <c r="AQ9" s="13">
        <v>42.3</v>
      </c>
      <c r="AR9" s="13">
        <v>37.4</v>
      </c>
      <c r="AS9" s="13">
        <v>21.7</v>
      </c>
      <c r="AT9" s="102">
        <v>140</v>
      </c>
      <c r="AU9" s="13">
        <v>8.5</v>
      </c>
      <c r="AV9" s="13">
        <v>36.700000000000003</v>
      </c>
      <c r="AW9" s="13">
        <v>33.5</v>
      </c>
      <c r="AX9" s="13">
        <v>9.5</v>
      </c>
      <c r="AY9" s="102">
        <v>88.2</v>
      </c>
      <c r="AZ9" s="13">
        <v>28.2</v>
      </c>
      <c r="BA9" s="13">
        <v>11.9</v>
      </c>
      <c r="BB9" s="13">
        <v>32.6</v>
      </c>
      <c r="BC9" s="13">
        <v>23.1</v>
      </c>
      <c r="BD9" s="102">
        <v>95.8</v>
      </c>
      <c r="BE9" s="13">
        <v>7.9</v>
      </c>
      <c r="BF9" s="14">
        <v>30</v>
      </c>
      <c r="BG9" s="14">
        <v>11.2</v>
      </c>
      <c r="BH9" s="14">
        <v>28</v>
      </c>
      <c r="BI9" s="26">
        <v>77.099999999999994</v>
      </c>
    </row>
    <row r="10" spans="1:61" s="71" customFormat="1" ht="12.75" customHeight="1" x14ac:dyDescent="0.2">
      <c r="A10" s="9" t="s">
        <v>60</v>
      </c>
      <c r="B10" s="154" t="s">
        <v>61</v>
      </c>
      <c r="C10" s="26">
        <v>253.8</v>
      </c>
      <c r="D10" s="14">
        <v>507.7</v>
      </c>
      <c r="E10" s="14">
        <v>437</v>
      </c>
      <c r="F10" s="182">
        <v>1746.7</v>
      </c>
      <c r="G10" s="196">
        <v>1732.8</v>
      </c>
      <c r="I10" s="9" t="s">
        <v>60</v>
      </c>
      <c r="J10" s="9"/>
      <c r="K10" s="9"/>
      <c r="P10" s="102"/>
      <c r="U10" s="102"/>
      <c r="Z10" s="102"/>
      <c r="AC10" s="14"/>
      <c r="AE10" s="102"/>
      <c r="AH10" s="14"/>
      <c r="AI10" s="14"/>
      <c r="AJ10" s="102"/>
      <c r="AL10" s="14"/>
      <c r="AM10" s="14"/>
      <c r="AN10" s="14"/>
      <c r="AO10" s="102"/>
      <c r="AP10" s="14"/>
      <c r="AQ10" s="14"/>
      <c r="AR10" s="14"/>
      <c r="AS10" s="14"/>
      <c r="AT10" s="102"/>
      <c r="AU10" s="14"/>
      <c r="AV10" s="14"/>
      <c r="AW10" s="14"/>
      <c r="AX10" s="14"/>
      <c r="AY10" s="102"/>
      <c r="AZ10" s="14">
        <v>475.1</v>
      </c>
      <c r="BA10" s="14">
        <v>514.6</v>
      </c>
      <c r="BB10" s="14">
        <v>306.10000000000002</v>
      </c>
      <c r="BC10" s="14">
        <v>437</v>
      </c>
      <c r="BD10" s="102">
        <v>1732.8</v>
      </c>
      <c r="BE10" s="14">
        <v>499.8</v>
      </c>
      <c r="BF10" s="14">
        <v>485.4</v>
      </c>
      <c r="BG10" s="14">
        <v>507.7</v>
      </c>
      <c r="BH10" s="14">
        <v>253.8</v>
      </c>
      <c r="BI10" s="182">
        <v>1746.7</v>
      </c>
    </row>
    <row r="11" spans="1:61" s="71" customFormat="1" ht="12.75" customHeight="1" x14ac:dyDescent="0.2">
      <c r="B11" s="9"/>
      <c r="C11" s="26"/>
      <c r="D11" s="14"/>
      <c r="E11" s="14"/>
      <c r="F11" s="26"/>
      <c r="G11" s="14"/>
      <c r="J11" s="9" t="s">
        <v>67</v>
      </c>
      <c r="K11" s="9" t="s">
        <v>61</v>
      </c>
      <c r="L11" s="71">
        <v>652.6</v>
      </c>
      <c r="M11" s="71">
        <v>558.70000000000005</v>
      </c>
      <c r="N11" s="71">
        <v>629.4</v>
      </c>
      <c r="O11" s="71">
        <v>590.5</v>
      </c>
      <c r="P11" s="102">
        <v>2431.1999999999998</v>
      </c>
      <c r="Q11" s="71">
        <v>412.8</v>
      </c>
      <c r="R11" s="71">
        <v>667.3</v>
      </c>
      <c r="S11" s="71">
        <v>583.70000000000005</v>
      </c>
      <c r="T11" s="71">
        <v>511.4</v>
      </c>
      <c r="U11" s="102">
        <v>2175.1999999999998</v>
      </c>
      <c r="V11" s="71">
        <v>472.7</v>
      </c>
      <c r="W11" s="71">
        <v>604.1</v>
      </c>
      <c r="X11" s="71">
        <v>558.1</v>
      </c>
      <c r="Y11" s="71">
        <v>709.4</v>
      </c>
      <c r="Z11" s="102">
        <v>2344.3000000000002</v>
      </c>
      <c r="AA11" s="71">
        <v>551</v>
      </c>
      <c r="AB11" s="71">
        <v>972.5</v>
      </c>
      <c r="AC11" s="71">
        <v>631.20000000000005</v>
      </c>
      <c r="AD11" s="71">
        <v>694.9</v>
      </c>
      <c r="AE11" s="102">
        <v>2849.6</v>
      </c>
      <c r="AF11" s="71">
        <v>714.4</v>
      </c>
      <c r="AG11" s="99">
        <v>1123.0999999999999</v>
      </c>
      <c r="AH11" s="11">
        <v>900.2</v>
      </c>
      <c r="AI11" s="11">
        <v>529.5</v>
      </c>
      <c r="AJ11" s="102">
        <v>3267.2</v>
      </c>
      <c r="AK11" s="71">
        <v>632.70000000000005</v>
      </c>
      <c r="AL11" s="11">
        <v>488.5</v>
      </c>
      <c r="AM11" s="11">
        <v>400.8</v>
      </c>
      <c r="AN11" s="11">
        <v>1035</v>
      </c>
      <c r="AO11" s="102">
        <v>2557</v>
      </c>
      <c r="AP11" s="11">
        <v>471</v>
      </c>
      <c r="AQ11" s="11">
        <v>591</v>
      </c>
      <c r="AR11" s="11">
        <v>567.20000000000005</v>
      </c>
      <c r="AS11" s="11">
        <v>795.4</v>
      </c>
      <c r="AT11" s="102">
        <v>2424.6</v>
      </c>
      <c r="AU11" s="11">
        <v>644.29999999999995</v>
      </c>
      <c r="AV11" s="11">
        <v>578</v>
      </c>
      <c r="AW11" s="11">
        <v>621.4</v>
      </c>
      <c r="AX11" s="11">
        <v>488.2</v>
      </c>
      <c r="AY11" s="102">
        <v>2331.9</v>
      </c>
      <c r="AZ11" s="11"/>
      <c r="BA11" s="11"/>
      <c r="BB11" s="11"/>
      <c r="BC11" s="11"/>
      <c r="BD11" s="102"/>
      <c r="BE11" s="11"/>
      <c r="BF11" s="14"/>
      <c r="BG11" s="14"/>
      <c r="BH11" s="14"/>
      <c r="BI11" s="26"/>
    </row>
    <row r="12" spans="1:61" s="71" customFormat="1" ht="12.75" customHeight="1" x14ac:dyDescent="0.2">
      <c r="B12" s="9"/>
      <c r="C12" s="26"/>
      <c r="D12" s="14"/>
      <c r="E12" s="14"/>
      <c r="F12" s="26"/>
      <c r="G12" s="14"/>
      <c r="J12" s="9" t="s">
        <v>69</v>
      </c>
      <c r="K12" s="9" t="s">
        <v>61</v>
      </c>
      <c r="L12" s="99">
        <v>1372.1</v>
      </c>
      <c r="M12" s="99">
        <v>1073.7</v>
      </c>
      <c r="N12" s="99">
        <v>1232.0999999999999</v>
      </c>
      <c r="O12" s="99">
        <v>1130.3</v>
      </c>
      <c r="P12" s="102">
        <v>4808.2</v>
      </c>
      <c r="Q12" s="71">
        <v>730.2</v>
      </c>
      <c r="R12" s="99">
        <v>1070.5999999999999</v>
      </c>
      <c r="S12" s="99">
        <v>1048.8</v>
      </c>
      <c r="T12" s="99">
        <v>1131.5</v>
      </c>
      <c r="U12" s="102">
        <v>3981.1</v>
      </c>
      <c r="V12" s="99">
        <v>1055.5</v>
      </c>
      <c r="W12" s="99">
        <v>1489.9</v>
      </c>
      <c r="X12" s="99">
        <v>1205.3</v>
      </c>
      <c r="Y12" s="99">
        <v>1098</v>
      </c>
      <c r="Z12" s="102">
        <v>4848.7</v>
      </c>
      <c r="AA12" s="99">
        <v>1387.8</v>
      </c>
      <c r="AB12" s="99">
        <v>792.9</v>
      </c>
      <c r="AC12" s="99">
        <v>1354.2</v>
      </c>
      <c r="AD12" s="99">
        <v>1765.7</v>
      </c>
      <c r="AE12" s="102">
        <v>5300.6</v>
      </c>
      <c r="AF12" s="99">
        <v>1410.5</v>
      </c>
      <c r="AG12" s="99">
        <v>1332.2</v>
      </c>
      <c r="AH12" s="11">
        <v>1098.2</v>
      </c>
      <c r="AI12" s="11">
        <v>1479.7</v>
      </c>
      <c r="AJ12" s="102">
        <v>5320.6</v>
      </c>
      <c r="AK12" s="99">
        <v>1079.7</v>
      </c>
      <c r="AL12" s="11">
        <v>1116.4000000000001</v>
      </c>
      <c r="AM12" s="11">
        <v>846.7</v>
      </c>
      <c r="AN12" s="11">
        <v>222.1</v>
      </c>
      <c r="AO12" s="102">
        <v>3264.9</v>
      </c>
      <c r="AP12" s="11">
        <v>346.8</v>
      </c>
      <c r="AQ12" s="11">
        <v>778.8</v>
      </c>
      <c r="AR12" s="11">
        <v>579.5</v>
      </c>
      <c r="AS12" s="11">
        <v>119.4</v>
      </c>
      <c r="AT12" s="102">
        <v>1824.5</v>
      </c>
      <c r="AU12" s="11" t="s">
        <v>117</v>
      </c>
      <c r="AV12" s="11" t="s">
        <v>117</v>
      </c>
      <c r="AW12" s="11" t="s">
        <v>117</v>
      </c>
      <c r="AX12" s="11" t="s">
        <v>117</v>
      </c>
      <c r="AY12" s="102" t="s">
        <v>117</v>
      </c>
      <c r="AZ12" s="11"/>
      <c r="BA12" s="11"/>
      <c r="BB12" s="11"/>
      <c r="BC12" s="11"/>
      <c r="BD12" s="102"/>
      <c r="BE12" s="11"/>
      <c r="BF12" s="14"/>
      <c r="BG12" s="14"/>
      <c r="BH12" s="14"/>
      <c r="BI12" s="26"/>
    </row>
    <row r="13" spans="1:61" s="71" customFormat="1" ht="12.75" customHeight="1" thickBot="1" x14ac:dyDescent="0.25">
      <c r="A13" s="9"/>
      <c r="B13" s="9"/>
      <c r="C13" s="10"/>
      <c r="D13" s="11"/>
      <c r="E13" s="11"/>
      <c r="F13" s="10"/>
      <c r="G13" s="11"/>
      <c r="I13" s="9"/>
      <c r="J13" s="9" t="s">
        <v>156</v>
      </c>
      <c r="K13" s="9" t="s">
        <v>61</v>
      </c>
      <c r="L13" s="99">
        <v>2024.7</v>
      </c>
      <c r="M13" s="99">
        <v>1632.4</v>
      </c>
      <c r="N13" s="99">
        <v>1861.5</v>
      </c>
      <c r="O13" s="99">
        <v>1720.8</v>
      </c>
      <c r="P13" s="102">
        <v>7239.4</v>
      </c>
      <c r="Q13" s="99">
        <v>1143</v>
      </c>
      <c r="R13" s="99">
        <v>1737.9</v>
      </c>
      <c r="S13" s="99">
        <v>1632.5</v>
      </c>
      <c r="T13" s="99">
        <v>1642.9</v>
      </c>
      <c r="U13" s="102">
        <v>6156.3</v>
      </c>
      <c r="V13" s="99">
        <v>1528.2</v>
      </c>
      <c r="W13" s="99">
        <v>2094</v>
      </c>
      <c r="X13" s="99">
        <v>1763.4</v>
      </c>
      <c r="Y13" s="99">
        <v>1807.4</v>
      </c>
      <c r="Z13" s="102">
        <v>7193</v>
      </c>
      <c r="AA13" s="99">
        <v>1938.8</v>
      </c>
      <c r="AB13" s="99">
        <v>1765.4</v>
      </c>
      <c r="AC13" s="99">
        <v>1985.4</v>
      </c>
      <c r="AD13" s="99">
        <v>2460.6</v>
      </c>
      <c r="AE13" s="102">
        <v>8150.2</v>
      </c>
      <c r="AF13" s="99">
        <v>2124.9</v>
      </c>
      <c r="AG13" s="99">
        <v>2455.3000000000002</v>
      </c>
      <c r="AH13" s="11">
        <v>1998.4</v>
      </c>
      <c r="AI13" s="11">
        <v>2009.2</v>
      </c>
      <c r="AJ13" s="102">
        <v>8587.7999999999993</v>
      </c>
      <c r="AK13" s="99">
        <v>1712.4</v>
      </c>
      <c r="AL13" s="11">
        <v>1604.9</v>
      </c>
      <c r="AM13" s="11">
        <v>1247.5</v>
      </c>
      <c r="AN13" s="11">
        <v>1257.0999999999999</v>
      </c>
      <c r="AO13" s="102">
        <v>5821.9</v>
      </c>
      <c r="AP13" s="11">
        <v>817.8</v>
      </c>
      <c r="AQ13" s="11">
        <v>1369.8</v>
      </c>
      <c r="AR13" s="11">
        <v>1146.7</v>
      </c>
      <c r="AS13" s="11">
        <v>914.8</v>
      </c>
      <c r="AT13" s="102">
        <v>4249.1000000000004</v>
      </c>
      <c r="AU13" s="11">
        <v>644.29999999999995</v>
      </c>
      <c r="AV13" s="11">
        <v>578</v>
      </c>
      <c r="AW13" s="11">
        <v>621.4</v>
      </c>
      <c r="AX13" s="11">
        <v>488.2</v>
      </c>
      <c r="AY13" s="102">
        <v>2331.9</v>
      </c>
      <c r="AZ13" s="11"/>
      <c r="BA13" s="11"/>
      <c r="BB13" s="11"/>
      <c r="BC13" s="11"/>
      <c r="BD13" s="102"/>
      <c r="BE13" s="11"/>
      <c r="BF13" s="14"/>
      <c r="BG13" s="14"/>
      <c r="BH13" s="11"/>
      <c r="BI13" s="10"/>
    </row>
    <row r="14" spans="1:61" s="71" customFormat="1" ht="12.75" customHeight="1" thickBot="1" x14ac:dyDescent="0.25">
      <c r="A14" s="29" t="s">
        <v>70</v>
      </c>
      <c r="B14" s="155" t="s">
        <v>68</v>
      </c>
      <c r="C14" s="36">
        <v>3.1</v>
      </c>
      <c r="D14" s="35">
        <v>2.9</v>
      </c>
      <c r="E14" s="35">
        <v>3.3</v>
      </c>
      <c r="F14" s="36">
        <v>12</v>
      </c>
      <c r="G14" s="35">
        <v>13.3</v>
      </c>
      <c r="I14" s="29" t="s">
        <v>70</v>
      </c>
      <c r="J14" s="29"/>
      <c r="K14" s="29" t="s">
        <v>68</v>
      </c>
      <c r="L14" s="100">
        <v>6</v>
      </c>
      <c r="M14" s="100">
        <v>5.4</v>
      </c>
      <c r="N14" s="100">
        <v>6</v>
      </c>
      <c r="O14" s="100">
        <v>6.1</v>
      </c>
      <c r="P14" s="103">
        <v>23.5</v>
      </c>
      <c r="Q14" s="100">
        <v>5</v>
      </c>
      <c r="R14" s="100">
        <v>5.4</v>
      </c>
      <c r="S14" s="100">
        <v>5.7</v>
      </c>
      <c r="T14" s="100">
        <v>4.9000000000000004</v>
      </c>
      <c r="U14" s="103">
        <v>21</v>
      </c>
      <c r="V14" s="100">
        <v>4.9000000000000004</v>
      </c>
      <c r="W14" s="100">
        <v>5.4</v>
      </c>
      <c r="X14" s="100">
        <v>5.8</v>
      </c>
      <c r="Y14" s="100">
        <v>5.5</v>
      </c>
      <c r="Z14" s="103">
        <v>21.6</v>
      </c>
      <c r="AA14" s="100">
        <v>5.4</v>
      </c>
      <c r="AB14" s="100">
        <v>5.7</v>
      </c>
      <c r="AC14" s="100">
        <v>5.8</v>
      </c>
      <c r="AD14" s="100">
        <v>6.3</v>
      </c>
      <c r="AE14" s="103">
        <v>23.2</v>
      </c>
      <c r="AF14" s="100">
        <v>6.2</v>
      </c>
      <c r="AG14" s="100">
        <v>6.3</v>
      </c>
      <c r="AH14" s="31">
        <v>6</v>
      </c>
      <c r="AI14" s="31">
        <v>5.7</v>
      </c>
      <c r="AJ14" s="103">
        <v>24.2</v>
      </c>
      <c r="AK14" s="101">
        <v>5.6</v>
      </c>
      <c r="AL14" s="31">
        <v>5.4</v>
      </c>
      <c r="AM14" s="31">
        <v>4.5999999999999996</v>
      </c>
      <c r="AN14" s="31">
        <v>4.5999999999999996</v>
      </c>
      <c r="AO14" s="103">
        <v>20.2</v>
      </c>
      <c r="AP14" s="31">
        <v>4.0999999999999996</v>
      </c>
      <c r="AQ14" s="31">
        <v>4.3</v>
      </c>
      <c r="AR14" s="31">
        <v>4.3</v>
      </c>
      <c r="AS14" s="31">
        <v>3.9</v>
      </c>
      <c r="AT14" s="103">
        <v>16.600000000000001</v>
      </c>
      <c r="AU14" s="31">
        <v>3.1</v>
      </c>
      <c r="AV14" s="31">
        <v>3.6</v>
      </c>
      <c r="AW14" s="31">
        <v>3.6</v>
      </c>
      <c r="AX14" s="31">
        <v>3.3</v>
      </c>
      <c r="AY14" s="103">
        <v>13.6</v>
      </c>
      <c r="AZ14" s="31">
        <v>3.3</v>
      </c>
      <c r="BA14" s="31">
        <v>3.2</v>
      </c>
      <c r="BB14" s="31">
        <v>3.5</v>
      </c>
      <c r="BC14" s="31">
        <v>3.3</v>
      </c>
      <c r="BD14" s="103">
        <v>13.3</v>
      </c>
      <c r="BE14" s="31">
        <v>3.1</v>
      </c>
      <c r="BF14" s="35">
        <v>2.9</v>
      </c>
      <c r="BG14" s="35">
        <v>2.9</v>
      </c>
      <c r="BH14" s="35">
        <v>3.1</v>
      </c>
      <c r="BI14" s="36">
        <v>12</v>
      </c>
    </row>
    <row r="15" spans="1:61" s="71" customFormat="1" ht="12.75" customHeight="1" thickBot="1" x14ac:dyDescent="0.25">
      <c r="A15" s="89" t="s">
        <v>78</v>
      </c>
      <c r="B15" s="156" t="s">
        <v>144</v>
      </c>
      <c r="C15" s="177">
        <v>114</v>
      </c>
      <c r="D15" s="93">
        <v>117</v>
      </c>
      <c r="E15" s="93">
        <v>145</v>
      </c>
      <c r="F15" s="177">
        <v>486</v>
      </c>
      <c r="G15" s="93">
        <v>602</v>
      </c>
      <c r="I15" s="29" t="s">
        <v>78</v>
      </c>
      <c r="J15" s="29"/>
      <c r="K15" s="29" t="s">
        <v>75</v>
      </c>
      <c r="L15" s="101">
        <v>164</v>
      </c>
      <c r="M15" s="101">
        <v>181</v>
      </c>
      <c r="N15" s="101">
        <v>195</v>
      </c>
      <c r="O15" s="101">
        <v>208</v>
      </c>
      <c r="P15" s="104">
        <v>748</v>
      </c>
      <c r="Q15" s="101">
        <v>175</v>
      </c>
      <c r="R15" s="101">
        <v>204</v>
      </c>
      <c r="S15" s="101">
        <v>212</v>
      </c>
      <c r="T15" s="101">
        <v>212</v>
      </c>
      <c r="U15" s="104">
        <v>803</v>
      </c>
      <c r="V15" s="101">
        <v>224</v>
      </c>
      <c r="W15" s="101">
        <v>278</v>
      </c>
      <c r="X15" s="101">
        <v>306</v>
      </c>
      <c r="Y15" s="101">
        <v>272</v>
      </c>
      <c r="Z15" s="109">
        <v>1080</v>
      </c>
      <c r="AA15" s="101">
        <v>245</v>
      </c>
      <c r="AB15" s="101">
        <v>289</v>
      </c>
      <c r="AC15" s="101">
        <v>251</v>
      </c>
      <c r="AD15" s="101">
        <v>317</v>
      </c>
      <c r="AE15" s="109">
        <v>1102</v>
      </c>
      <c r="AF15" s="101">
        <v>255</v>
      </c>
      <c r="AG15" s="101">
        <v>185</v>
      </c>
      <c r="AH15" s="35">
        <v>208</v>
      </c>
      <c r="AI15" s="35">
        <v>199</v>
      </c>
      <c r="AJ15" s="109">
        <v>847</v>
      </c>
      <c r="AK15" s="101">
        <v>222</v>
      </c>
      <c r="AL15" s="35">
        <v>244</v>
      </c>
      <c r="AM15" s="35">
        <v>206</v>
      </c>
      <c r="AN15" s="35">
        <v>253</v>
      </c>
      <c r="AO15" s="109">
        <v>925</v>
      </c>
      <c r="AP15" s="35">
        <v>237</v>
      </c>
      <c r="AQ15" s="35">
        <v>282</v>
      </c>
      <c r="AR15" s="35">
        <v>250</v>
      </c>
      <c r="AS15" s="35">
        <v>205</v>
      </c>
      <c r="AT15" s="109">
        <v>974</v>
      </c>
      <c r="AU15" s="35">
        <v>153</v>
      </c>
      <c r="AV15" s="35">
        <v>167</v>
      </c>
      <c r="AW15" s="35">
        <v>164</v>
      </c>
      <c r="AX15" s="35">
        <v>140</v>
      </c>
      <c r="AY15" s="109">
        <v>624</v>
      </c>
      <c r="AZ15" s="35">
        <v>159</v>
      </c>
      <c r="BA15" s="35">
        <v>149</v>
      </c>
      <c r="BB15" s="35">
        <v>149</v>
      </c>
      <c r="BC15" s="35">
        <v>145</v>
      </c>
      <c r="BD15" s="109">
        <v>602</v>
      </c>
      <c r="BE15" s="35">
        <v>132</v>
      </c>
      <c r="BF15" s="93">
        <v>123</v>
      </c>
      <c r="BG15" s="93">
        <v>117</v>
      </c>
      <c r="BH15" s="93">
        <v>114</v>
      </c>
      <c r="BI15" s="177">
        <v>486</v>
      </c>
    </row>
    <row r="16" spans="1:61" s="71" customFormat="1" ht="12.75" customHeight="1" x14ac:dyDescent="0.2">
      <c r="A16" s="8" t="s">
        <v>145</v>
      </c>
      <c r="B16" s="154"/>
      <c r="C16" s="97"/>
      <c r="D16" s="7"/>
      <c r="E16" s="14"/>
      <c r="F16" s="26"/>
      <c r="G16" s="14"/>
      <c r="I16" s="8" t="s">
        <v>145</v>
      </c>
      <c r="J16" s="8"/>
      <c r="K16" s="9"/>
      <c r="P16" s="94"/>
      <c r="U16" s="94"/>
      <c r="Z16" s="94"/>
      <c r="AC16" s="14"/>
      <c r="AE16" s="94"/>
      <c r="AH16" s="14"/>
      <c r="AI16" s="14"/>
      <c r="AJ16" s="94"/>
      <c r="AL16" s="14"/>
      <c r="AM16" s="14"/>
      <c r="AN16" s="14"/>
      <c r="AO16" s="94"/>
      <c r="AP16" s="14"/>
      <c r="AQ16" s="14"/>
      <c r="AR16" s="14"/>
      <c r="AS16" s="14"/>
      <c r="AT16" s="94"/>
      <c r="AU16" s="14"/>
      <c r="AV16" s="14"/>
      <c r="AW16" s="14"/>
      <c r="AX16" s="14"/>
      <c r="AY16" s="94"/>
      <c r="AZ16" s="14"/>
      <c r="BA16" s="14"/>
      <c r="BB16" s="14"/>
      <c r="BC16" s="14"/>
      <c r="BD16" s="94"/>
      <c r="BE16" s="14"/>
      <c r="BF16" s="14"/>
      <c r="BG16" s="7"/>
      <c r="BH16" s="7"/>
      <c r="BI16" s="26"/>
    </row>
    <row r="17" spans="1:61" s="71" customFormat="1" ht="12.75" customHeight="1" x14ac:dyDescent="0.2">
      <c r="A17" s="9" t="s">
        <v>58</v>
      </c>
      <c r="B17" s="154" t="s">
        <v>59</v>
      </c>
      <c r="C17" s="26">
        <v>13.9</v>
      </c>
      <c r="D17" s="14">
        <v>12.6</v>
      </c>
      <c r="E17" s="14">
        <v>14.4</v>
      </c>
      <c r="F17" s="26">
        <v>51.4</v>
      </c>
      <c r="G17" s="14">
        <v>57.4</v>
      </c>
      <c r="I17" s="9" t="s">
        <v>58</v>
      </c>
      <c r="J17" s="9"/>
      <c r="K17" s="9" t="s">
        <v>59</v>
      </c>
      <c r="L17" s="71">
        <v>15.5</v>
      </c>
      <c r="M17" s="87">
        <v>16</v>
      </c>
      <c r="N17" s="87">
        <v>15</v>
      </c>
      <c r="O17" s="71">
        <v>14.7</v>
      </c>
      <c r="P17" s="102">
        <v>61.2</v>
      </c>
      <c r="Q17" s="71">
        <v>14.7</v>
      </c>
      <c r="R17" s="71">
        <v>13.9</v>
      </c>
      <c r="S17" s="71">
        <v>14.4</v>
      </c>
      <c r="T17" s="71">
        <v>15.4</v>
      </c>
      <c r="U17" s="102">
        <v>58.4</v>
      </c>
      <c r="V17" s="71">
        <v>14.3</v>
      </c>
      <c r="W17" s="71">
        <v>15.4</v>
      </c>
      <c r="X17" s="71">
        <v>15.3</v>
      </c>
      <c r="Y17" s="71">
        <v>15.6</v>
      </c>
      <c r="Z17" s="102">
        <v>60.6</v>
      </c>
      <c r="AA17" s="71">
        <v>14.6</v>
      </c>
      <c r="AB17" s="87">
        <v>15</v>
      </c>
      <c r="AC17" s="71">
        <v>15.7</v>
      </c>
      <c r="AD17" s="71">
        <v>16.2</v>
      </c>
      <c r="AE17" s="102">
        <v>61.5</v>
      </c>
      <c r="AF17" s="71">
        <v>17.899999999999999</v>
      </c>
      <c r="AG17" s="71">
        <v>16.899999999999999</v>
      </c>
      <c r="AH17" s="14">
        <v>17.5</v>
      </c>
      <c r="AI17" s="14">
        <v>16.2</v>
      </c>
      <c r="AJ17" s="102">
        <v>68.5</v>
      </c>
      <c r="AK17" s="71">
        <v>16.600000000000001</v>
      </c>
      <c r="AL17" s="13">
        <v>16</v>
      </c>
      <c r="AM17" s="13">
        <v>16.399999999999999</v>
      </c>
      <c r="AN17" s="13">
        <v>14.8</v>
      </c>
      <c r="AO17" s="102">
        <v>63.8</v>
      </c>
      <c r="AP17" s="13">
        <v>14.5</v>
      </c>
      <c r="AQ17" s="13">
        <v>14.3</v>
      </c>
      <c r="AR17" s="13">
        <v>14.5</v>
      </c>
      <c r="AS17" s="13">
        <v>14.5</v>
      </c>
      <c r="AT17" s="102">
        <v>57.8</v>
      </c>
      <c r="AU17" s="13">
        <v>13.1</v>
      </c>
      <c r="AV17" s="13">
        <v>13.9</v>
      </c>
      <c r="AW17" s="13">
        <v>14.7</v>
      </c>
      <c r="AX17" s="13">
        <v>15.2</v>
      </c>
      <c r="AY17" s="102">
        <v>56.9</v>
      </c>
      <c r="AZ17" s="13">
        <v>13.8</v>
      </c>
      <c r="BA17" s="13">
        <v>14.5</v>
      </c>
      <c r="BB17" s="13">
        <v>14.7</v>
      </c>
      <c r="BC17" s="13">
        <v>14.4</v>
      </c>
      <c r="BD17" s="102">
        <v>57.4</v>
      </c>
      <c r="BE17" s="13">
        <v>13.2</v>
      </c>
      <c r="BF17" s="14">
        <v>11.7</v>
      </c>
      <c r="BG17" s="14">
        <v>12.6</v>
      </c>
      <c r="BH17" s="14">
        <v>13.9</v>
      </c>
      <c r="BI17" s="26">
        <v>51.4</v>
      </c>
    </row>
    <row r="18" spans="1:61" s="71" customFormat="1" ht="12.75" customHeight="1" x14ac:dyDescent="0.2">
      <c r="A18" s="9" t="s">
        <v>62</v>
      </c>
      <c r="B18" s="154" t="s">
        <v>61</v>
      </c>
      <c r="C18" s="26">
        <v>185.5</v>
      </c>
      <c r="D18" s="14">
        <v>156.5</v>
      </c>
      <c r="E18" s="14">
        <v>154.69999999999999</v>
      </c>
      <c r="F18" s="26">
        <v>630.5</v>
      </c>
      <c r="G18" s="14">
        <v>659.3</v>
      </c>
      <c r="I18" s="9" t="s">
        <v>62</v>
      </c>
      <c r="J18" s="9"/>
      <c r="K18" s="9" t="s">
        <v>61</v>
      </c>
      <c r="L18" s="71">
        <v>243.5</v>
      </c>
      <c r="M18" s="71">
        <v>241.4</v>
      </c>
      <c r="N18" s="87">
        <v>215</v>
      </c>
      <c r="O18" s="71">
        <v>238.6</v>
      </c>
      <c r="P18" s="102">
        <v>938.5</v>
      </c>
      <c r="Q18" s="71">
        <v>215.7</v>
      </c>
      <c r="R18" s="71">
        <v>198.2</v>
      </c>
      <c r="S18" s="71">
        <v>219.9</v>
      </c>
      <c r="T18" s="71">
        <v>247.9</v>
      </c>
      <c r="U18" s="102">
        <v>881.7</v>
      </c>
      <c r="V18" s="71">
        <v>208</v>
      </c>
      <c r="W18" s="71">
        <v>240.8</v>
      </c>
      <c r="X18" s="87">
        <v>253</v>
      </c>
      <c r="Y18" s="71">
        <v>231.6</v>
      </c>
      <c r="Z18" s="102">
        <v>933.4</v>
      </c>
      <c r="AA18" s="71">
        <v>222.4</v>
      </c>
      <c r="AB18" s="71">
        <v>244.9</v>
      </c>
      <c r="AC18" s="71">
        <v>236.7</v>
      </c>
      <c r="AD18" s="71">
        <v>308.7</v>
      </c>
      <c r="AE18" s="102">
        <v>1012.7</v>
      </c>
      <c r="AF18" s="71">
        <v>347.2</v>
      </c>
      <c r="AG18" s="71">
        <v>252.3</v>
      </c>
      <c r="AH18" s="14">
        <v>281.7</v>
      </c>
      <c r="AI18" s="14">
        <v>268.60000000000002</v>
      </c>
      <c r="AJ18" s="102">
        <v>1149.8</v>
      </c>
      <c r="AK18" s="71">
        <v>270.10000000000002</v>
      </c>
      <c r="AL18" s="14">
        <v>270.2</v>
      </c>
      <c r="AM18" s="14">
        <v>233.1</v>
      </c>
      <c r="AN18" s="14">
        <v>237.8</v>
      </c>
      <c r="AO18" s="102">
        <v>1011.2</v>
      </c>
      <c r="AP18" s="13">
        <v>215</v>
      </c>
      <c r="AQ18" s="13">
        <v>226.4</v>
      </c>
      <c r="AR18" s="13">
        <v>201.2</v>
      </c>
      <c r="AS18" s="13">
        <v>207.7</v>
      </c>
      <c r="AT18" s="102">
        <v>850.3</v>
      </c>
      <c r="AU18" s="13">
        <v>184.8</v>
      </c>
      <c r="AV18" s="13">
        <v>156.69999999999999</v>
      </c>
      <c r="AW18" s="13">
        <v>185.7</v>
      </c>
      <c r="AX18" s="13">
        <v>167.9</v>
      </c>
      <c r="AY18" s="102">
        <v>695.1</v>
      </c>
      <c r="AZ18" s="13">
        <v>168.7</v>
      </c>
      <c r="BA18" s="13">
        <v>145.30000000000001</v>
      </c>
      <c r="BB18" s="13">
        <v>190.6</v>
      </c>
      <c r="BC18" s="13">
        <v>154.69999999999999</v>
      </c>
      <c r="BD18" s="102">
        <v>659.3</v>
      </c>
      <c r="BE18" s="13">
        <v>153.69999999999999</v>
      </c>
      <c r="BF18" s="14">
        <v>134.80000000000001</v>
      </c>
      <c r="BG18" s="14">
        <v>156.5</v>
      </c>
      <c r="BH18" s="14">
        <v>185.5</v>
      </c>
      <c r="BI18" s="26">
        <v>630.5</v>
      </c>
    </row>
    <row r="19" spans="1:61" s="71" customFormat="1" ht="12.75" customHeight="1" x14ac:dyDescent="0.2">
      <c r="A19" s="9" t="s">
        <v>63</v>
      </c>
      <c r="B19" s="154" t="s">
        <v>57</v>
      </c>
      <c r="C19" s="26">
        <v>26.3</v>
      </c>
      <c r="D19" s="14">
        <v>19.3</v>
      </c>
      <c r="E19" s="14">
        <v>23.2</v>
      </c>
      <c r="F19" s="26">
        <v>89.4</v>
      </c>
      <c r="G19" s="14">
        <v>97.1</v>
      </c>
      <c r="I19" s="9" t="s">
        <v>63</v>
      </c>
      <c r="J19" s="9"/>
      <c r="K19" s="9" t="s">
        <v>57</v>
      </c>
      <c r="L19" s="87">
        <v>29</v>
      </c>
      <c r="M19" s="71">
        <v>28.9</v>
      </c>
      <c r="N19" s="71">
        <v>29.3</v>
      </c>
      <c r="O19" s="71">
        <v>26.8</v>
      </c>
      <c r="P19" s="102">
        <v>114</v>
      </c>
      <c r="Q19" s="71">
        <v>27.3</v>
      </c>
      <c r="R19" s="71">
        <v>26.1</v>
      </c>
      <c r="S19" s="71">
        <v>29.1</v>
      </c>
      <c r="T19" s="71">
        <v>27.9</v>
      </c>
      <c r="U19" s="102">
        <v>110.4</v>
      </c>
      <c r="V19" s="71">
        <v>27.7</v>
      </c>
      <c r="W19" s="71">
        <v>35.200000000000003</v>
      </c>
      <c r="X19" s="71">
        <v>30.2</v>
      </c>
      <c r="Y19" s="71">
        <v>32.6</v>
      </c>
      <c r="Z19" s="102">
        <v>125.7</v>
      </c>
      <c r="AA19" s="71">
        <v>28.7</v>
      </c>
      <c r="AB19" s="71">
        <v>30.3</v>
      </c>
      <c r="AC19" s="87">
        <v>33</v>
      </c>
      <c r="AD19" s="87">
        <v>35</v>
      </c>
      <c r="AE19" s="102">
        <v>127</v>
      </c>
      <c r="AF19" s="71">
        <v>37.200000000000003</v>
      </c>
      <c r="AG19" s="71">
        <v>37.299999999999997</v>
      </c>
      <c r="AH19" s="14">
        <v>39.1</v>
      </c>
      <c r="AI19" s="14">
        <v>36.700000000000003</v>
      </c>
      <c r="AJ19" s="102">
        <v>150.30000000000001</v>
      </c>
      <c r="AK19" s="71">
        <v>35.6</v>
      </c>
      <c r="AL19" s="14">
        <v>35.1</v>
      </c>
      <c r="AM19" s="14">
        <v>33.799999999999997</v>
      </c>
      <c r="AN19" s="14">
        <v>33.5</v>
      </c>
      <c r="AO19" s="102">
        <v>138</v>
      </c>
      <c r="AP19" s="14">
        <v>31.4</v>
      </c>
      <c r="AQ19" s="14">
        <v>29.2</v>
      </c>
      <c r="AR19" s="14">
        <v>27.4</v>
      </c>
      <c r="AS19" s="14">
        <v>30.5</v>
      </c>
      <c r="AT19" s="102">
        <v>118.5</v>
      </c>
      <c r="AU19" s="14">
        <v>25.8</v>
      </c>
      <c r="AV19" s="14">
        <v>28.3</v>
      </c>
      <c r="AW19" s="14">
        <v>24.2</v>
      </c>
      <c r="AX19" s="14">
        <v>28.5</v>
      </c>
      <c r="AY19" s="102">
        <v>106.8</v>
      </c>
      <c r="AZ19" s="14">
        <v>24.7</v>
      </c>
      <c r="BA19" s="14">
        <v>22.6</v>
      </c>
      <c r="BB19" s="14">
        <v>26.6</v>
      </c>
      <c r="BC19" s="14">
        <v>23.2</v>
      </c>
      <c r="BD19" s="102">
        <v>97.1</v>
      </c>
      <c r="BE19" s="14">
        <v>23.1</v>
      </c>
      <c r="BF19" s="14">
        <v>20.7</v>
      </c>
      <c r="BG19" s="14">
        <v>19.3</v>
      </c>
      <c r="BH19" s="14">
        <v>26.3</v>
      </c>
      <c r="BI19" s="26">
        <v>89.4</v>
      </c>
    </row>
    <row r="20" spans="1:61" s="71" customFormat="1" ht="12.75" customHeight="1" thickBot="1" x14ac:dyDescent="0.25">
      <c r="A20" s="21" t="s">
        <v>60</v>
      </c>
      <c r="B20" s="157" t="s">
        <v>61</v>
      </c>
      <c r="C20" s="46">
        <v>465.3</v>
      </c>
      <c r="D20" s="25">
        <v>400.7</v>
      </c>
      <c r="E20" s="25">
        <v>510.2</v>
      </c>
      <c r="F20" s="175">
        <v>1770.4</v>
      </c>
      <c r="G20" s="176">
        <v>2022.7</v>
      </c>
      <c r="I20" s="9" t="s">
        <v>60</v>
      </c>
      <c r="J20" s="9"/>
      <c r="K20" s="9" t="s">
        <v>61</v>
      </c>
      <c r="L20" s="71">
        <v>681.9</v>
      </c>
      <c r="M20" s="71">
        <v>664.4</v>
      </c>
      <c r="N20" s="71">
        <v>637.6</v>
      </c>
      <c r="O20" s="71">
        <v>724.5</v>
      </c>
      <c r="P20" s="102">
        <v>2708.4</v>
      </c>
      <c r="Q20" s="71">
        <v>649.70000000000005</v>
      </c>
      <c r="R20" s="71">
        <v>682.9</v>
      </c>
      <c r="S20" s="71">
        <v>644</v>
      </c>
      <c r="T20" s="71">
        <v>647.79999999999995</v>
      </c>
      <c r="U20" s="102">
        <v>2624.4</v>
      </c>
      <c r="V20" s="71">
        <v>658.8</v>
      </c>
      <c r="W20" s="71">
        <v>769.1</v>
      </c>
      <c r="X20" s="71">
        <v>901.9</v>
      </c>
      <c r="Y20" s="71">
        <v>845.7</v>
      </c>
      <c r="Z20" s="102">
        <v>3175.5</v>
      </c>
      <c r="AA20" s="71">
        <v>856.9</v>
      </c>
      <c r="AB20" s="71">
        <v>859.1</v>
      </c>
      <c r="AC20" s="71">
        <v>781.2</v>
      </c>
      <c r="AD20" s="71">
        <v>687.5</v>
      </c>
      <c r="AE20" s="102">
        <v>3184.7</v>
      </c>
      <c r="AF20" s="71">
        <v>644.70000000000005</v>
      </c>
      <c r="AG20" s="87">
        <v>644</v>
      </c>
      <c r="AH20" s="13">
        <v>710.8</v>
      </c>
      <c r="AI20" s="13">
        <v>637.5</v>
      </c>
      <c r="AJ20" s="102">
        <v>2637</v>
      </c>
      <c r="AK20" s="71">
        <v>589.29999999999995</v>
      </c>
      <c r="AL20" s="13">
        <v>576.1</v>
      </c>
      <c r="AM20" s="13">
        <v>524.70000000000005</v>
      </c>
      <c r="AN20" s="13">
        <v>545.79999999999995</v>
      </c>
      <c r="AO20" s="102">
        <v>2235.9</v>
      </c>
      <c r="AP20" s="13">
        <v>578.1</v>
      </c>
      <c r="AQ20" s="13">
        <v>543.79999999999995</v>
      </c>
      <c r="AR20" s="13">
        <v>525</v>
      </c>
      <c r="AS20" s="13">
        <v>568.1</v>
      </c>
      <c r="AT20" s="102">
        <v>2215</v>
      </c>
      <c r="AU20" s="13">
        <v>609.5</v>
      </c>
      <c r="AV20" s="13">
        <v>553</v>
      </c>
      <c r="AW20" s="13">
        <v>498</v>
      </c>
      <c r="AX20" s="13">
        <v>585.70000000000005</v>
      </c>
      <c r="AY20" s="102">
        <v>2246.1999999999998</v>
      </c>
      <c r="AZ20" s="13">
        <v>525.1</v>
      </c>
      <c r="BA20" s="13">
        <v>479.2</v>
      </c>
      <c r="BB20" s="13">
        <v>508.2</v>
      </c>
      <c r="BC20" s="13">
        <v>510.2</v>
      </c>
      <c r="BD20" s="102">
        <v>2022.7</v>
      </c>
      <c r="BE20" s="13">
        <v>484.6</v>
      </c>
      <c r="BF20" s="25">
        <v>419.8</v>
      </c>
      <c r="BG20" s="25">
        <v>400.7</v>
      </c>
      <c r="BH20" s="25">
        <v>465.3</v>
      </c>
      <c r="BI20" s="175">
        <v>1770.4</v>
      </c>
    </row>
    <row r="21" spans="1:61" s="71" customFormat="1" ht="12.75" customHeight="1" thickBot="1" x14ac:dyDescent="0.25">
      <c r="A21" s="89" t="s">
        <v>118</v>
      </c>
      <c r="B21" s="156" t="s">
        <v>68</v>
      </c>
      <c r="C21" s="36">
        <v>3.3</v>
      </c>
      <c r="D21" s="35">
        <v>2.9</v>
      </c>
      <c r="E21" s="35">
        <v>3.3</v>
      </c>
      <c r="F21" s="36">
        <v>12</v>
      </c>
      <c r="G21" s="35">
        <v>13.3</v>
      </c>
      <c r="I21" s="29" t="s">
        <v>118</v>
      </c>
      <c r="J21" s="29"/>
      <c r="K21" s="29" t="s">
        <v>68</v>
      </c>
      <c r="L21" s="100">
        <v>3.8</v>
      </c>
      <c r="M21" s="100">
        <v>3.9</v>
      </c>
      <c r="N21" s="100">
        <v>3.7</v>
      </c>
      <c r="O21" s="100">
        <v>3.7</v>
      </c>
      <c r="P21" s="110">
        <v>15.1</v>
      </c>
      <c r="Q21" s="100">
        <v>3.6</v>
      </c>
      <c r="R21" s="100">
        <v>3.5</v>
      </c>
      <c r="S21" s="100">
        <v>3.6</v>
      </c>
      <c r="T21" s="100">
        <v>3.7</v>
      </c>
      <c r="U21" s="110">
        <v>14.4</v>
      </c>
      <c r="V21" s="100">
        <v>3.6</v>
      </c>
      <c r="W21" s="100">
        <v>3.9</v>
      </c>
      <c r="X21" s="100">
        <v>4</v>
      </c>
      <c r="Y21" s="100">
        <v>4</v>
      </c>
      <c r="Z21" s="110">
        <v>15.5</v>
      </c>
      <c r="AA21" s="100">
        <v>3.8</v>
      </c>
      <c r="AB21" s="100">
        <v>3.9</v>
      </c>
      <c r="AC21" s="100">
        <v>4</v>
      </c>
      <c r="AD21" s="100">
        <v>4.0999999999999996</v>
      </c>
      <c r="AE21" s="110">
        <v>15.8</v>
      </c>
      <c r="AF21" s="101">
        <v>4.4000000000000004</v>
      </c>
      <c r="AG21" s="101">
        <v>4.0999999999999996</v>
      </c>
      <c r="AH21" s="35">
        <v>4.3</v>
      </c>
      <c r="AI21" s="31">
        <v>4</v>
      </c>
      <c r="AJ21" s="110">
        <v>16.8</v>
      </c>
      <c r="AK21" s="100">
        <v>4</v>
      </c>
      <c r="AL21" s="31">
        <v>3.9</v>
      </c>
      <c r="AM21" s="31">
        <v>3.8</v>
      </c>
      <c r="AN21" s="31">
        <v>3.6</v>
      </c>
      <c r="AO21" s="110">
        <v>15.3</v>
      </c>
      <c r="AP21" s="31">
        <v>3.5</v>
      </c>
      <c r="AQ21" s="31">
        <v>3.5</v>
      </c>
      <c r="AR21" s="31">
        <v>3.4</v>
      </c>
      <c r="AS21" s="31">
        <v>3.6</v>
      </c>
      <c r="AT21" s="110">
        <v>14</v>
      </c>
      <c r="AU21" s="31">
        <v>3.3</v>
      </c>
      <c r="AV21" s="31">
        <v>3.3</v>
      </c>
      <c r="AW21" s="31">
        <v>3.4</v>
      </c>
      <c r="AX21" s="31">
        <v>3.6</v>
      </c>
      <c r="AY21" s="110">
        <v>13.6</v>
      </c>
      <c r="AZ21" s="31">
        <v>3.2</v>
      </c>
      <c r="BA21" s="31">
        <v>3.4</v>
      </c>
      <c r="BB21" s="31">
        <v>3.4</v>
      </c>
      <c r="BC21" s="31">
        <v>3.3</v>
      </c>
      <c r="BD21" s="110">
        <v>13.3</v>
      </c>
      <c r="BE21" s="31">
        <v>3.1</v>
      </c>
      <c r="BF21" s="93">
        <v>2.7</v>
      </c>
      <c r="BG21" s="93">
        <v>2.9</v>
      </c>
      <c r="BH21" s="35">
        <v>3.3</v>
      </c>
      <c r="BI21" s="36">
        <v>12</v>
      </c>
    </row>
    <row r="22" spans="1:61" s="71" customFormat="1" ht="12.75" customHeight="1" thickBot="1" x14ac:dyDescent="0.25">
      <c r="A22" s="21" t="s">
        <v>147</v>
      </c>
      <c r="B22" s="157" t="s">
        <v>144</v>
      </c>
      <c r="C22" s="46">
        <v>108</v>
      </c>
      <c r="D22" s="25">
        <v>83</v>
      </c>
      <c r="E22" s="25">
        <v>85</v>
      </c>
      <c r="F22" s="46">
        <v>350</v>
      </c>
      <c r="G22" s="25">
        <v>358</v>
      </c>
      <c r="I22" s="57" t="s">
        <v>147</v>
      </c>
      <c r="J22" s="57"/>
      <c r="K22" s="57" t="s">
        <v>75</v>
      </c>
      <c r="L22" s="106">
        <v>51</v>
      </c>
      <c r="M22" s="106">
        <v>39</v>
      </c>
      <c r="N22" s="106">
        <v>36</v>
      </c>
      <c r="O22" s="106">
        <v>47</v>
      </c>
      <c r="P22" s="107">
        <v>173</v>
      </c>
      <c r="Q22" s="106">
        <v>38</v>
      </c>
      <c r="R22" s="106">
        <v>46</v>
      </c>
      <c r="S22" s="106">
        <v>54</v>
      </c>
      <c r="T22" s="106">
        <v>61</v>
      </c>
      <c r="U22" s="107">
        <v>199</v>
      </c>
      <c r="V22" s="106">
        <v>60</v>
      </c>
      <c r="W22" s="106">
        <v>48</v>
      </c>
      <c r="X22" s="106">
        <v>57</v>
      </c>
      <c r="Y22" s="106">
        <v>80</v>
      </c>
      <c r="Z22" s="107">
        <v>245</v>
      </c>
      <c r="AA22" s="106">
        <v>59</v>
      </c>
      <c r="AB22" s="106">
        <v>71</v>
      </c>
      <c r="AC22" s="106">
        <v>78</v>
      </c>
      <c r="AD22" s="106">
        <v>100</v>
      </c>
      <c r="AE22" s="107">
        <v>308</v>
      </c>
      <c r="AF22" s="106">
        <v>70</v>
      </c>
      <c r="AG22" s="106">
        <v>73</v>
      </c>
      <c r="AH22" s="59">
        <v>83</v>
      </c>
      <c r="AI22" s="59">
        <v>87</v>
      </c>
      <c r="AJ22" s="107">
        <v>313</v>
      </c>
      <c r="AK22" s="106">
        <v>70</v>
      </c>
      <c r="AL22" s="59">
        <v>71</v>
      </c>
      <c r="AM22" s="59">
        <v>80</v>
      </c>
      <c r="AN22" s="59">
        <v>108</v>
      </c>
      <c r="AO22" s="107">
        <v>329</v>
      </c>
      <c r="AP22" s="59">
        <v>73</v>
      </c>
      <c r="AQ22" s="59">
        <v>88</v>
      </c>
      <c r="AR22" s="59">
        <v>115</v>
      </c>
      <c r="AS22" s="59">
        <v>143</v>
      </c>
      <c r="AT22" s="107">
        <v>419</v>
      </c>
      <c r="AU22" s="59">
        <v>89</v>
      </c>
      <c r="AV22" s="59">
        <v>104</v>
      </c>
      <c r="AW22" s="59">
        <v>107</v>
      </c>
      <c r="AX22" s="59">
        <v>96</v>
      </c>
      <c r="AY22" s="107">
        <v>396</v>
      </c>
      <c r="AZ22" s="59">
        <v>81</v>
      </c>
      <c r="BA22" s="59">
        <v>95</v>
      </c>
      <c r="BB22" s="59">
        <v>97</v>
      </c>
      <c r="BC22" s="59">
        <v>85</v>
      </c>
      <c r="BD22" s="107">
        <v>358</v>
      </c>
      <c r="BE22" s="59">
        <v>80</v>
      </c>
      <c r="BF22" s="25">
        <v>79</v>
      </c>
      <c r="BG22" s="25">
        <v>83</v>
      </c>
      <c r="BH22" s="25">
        <v>108</v>
      </c>
      <c r="BI22" s="46">
        <v>350</v>
      </c>
    </row>
    <row r="23" spans="1:61" s="71" customFormat="1" ht="12.75" customHeight="1" thickBot="1" x14ac:dyDescent="0.25">
      <c r="A23" s="21" t="s">
        <v>149</v>
      </c>
      <c r="B23" s="157" t="s">
        <v>144</v>
      </c>
      <c r="C23" s="46">
        <v>21</v>
      </c>
      <c r="D23" s="25">
        <v>14</v>
      </c>
      <c r="E23" s="25">
        <v>28</v>
      </c>
      <c r="F23" s="46">
        <v>60</v>
      </c>
      <c r="G23" s="25">
        <v>112</v>
      </c>
      <c r="I23" s="57" t="s">
        <v>149</v>
      </c>
      <c r="J23" s="57"/>
      <c r="K23" s="57"/>
      <c r="L23" s="106"/>
      <c r="M23" s="106"/>
      <c r="N23" s="106"/>
      <c r="O23" s="106"/>
      <c r="P23" s="107"/>
      <c r="Q23" s="106"/>
      <c r="R23" s="106"/>
      <c r="S23" s="106"/>
      <c r="T23" s="106"/>
      <c r="U23" s="107"/>
      <c r="V23" s="106"/>
      <c r="W23" s="106"/>
      <c r="X23" s="106"/>
      <c r="Y23" s="106"/>
      <c r="Z23" s="107"/>
      <c r="AA23" s="106"/>
      <c r="AB23" s="106"/>
      <c r="AC23" s="106"/>
      <c r="AD23" s="106"/>
      <c r="AE23" s="107"/>
      <c r="AF23" s="106"/>
      <c r="AG23" s="106"/>
      <c r="AH23" s="59"/>
      <c r="AI23" s="59"/>
      <c r="AJ23" s="107"/>
      <c r="AK23" s="106"/>
      <c r="AL23" s="59"/>
      <c r="AM23" s="59"/>
      <c r="AN23" s="59"/>
      <c r="AO23" s="107"/>
      <c r="AP23" s="59"/>
      <c r="AQ23" s="59"/>
      <c r="AR23" s="59"/>
      <c r="AS23" s="59"/>
      <c r="AT23" s="107"/>
      <c r="AU23" s="59">
        <v>27</v>
      </c>
      <c r="AV23" s="59">
        <v>30</v>
      </c>
      <c r="AW23" s="59">
        <v>28</v>
      </c>
      <c r="AX23" s="59">
        <v>32</v>
      </c>
      <c r="AY23" s="106">
        <v>116</v>
      </c>
      <c r="AZ23" s="59">
        <v>25</v>
      </c>
      <c r="BA23" s="59">
        <v>30</v>
      </c>
      <c r="BB23" s="166">
        <v>29</v>
      </c>
      <c r="BC23" s="59">
        <v>28</v>
      </c>
      <c r="BD23" s="107">
        <v>112</v>
      </c>
      <c r="BE23" s="59">
        <v>10</v>
      </c>
      <c r="BF23" s="25">
        <v>15</v>
      </c>
      <c r="BG23" s="25">
        <v>14</v>
      </c>
      <c r="BH23" s="25">
        <v>21</v>
      </c>
      <c r="BI23" s="46">
        <v>60</v>
      </c>
    </row>
    <row r="24" spans="1:61" ht="12" thickBot="1" x14ac:dyDescent="0.25">
      <c r="A24" s="21" t="s">
        <v>157</v>
      </c>
      <c r="B24" s="157" t="s">
        <v>158</v>
      </c>
      <c r="C24" s="46">
        <v>155.9</v>
      </c>
      <c r="D24" s="25">
        <v>214</v>
      </c>
      <c r="E24" s="25">
        <v>224.4</v>
      </c>
      <c r="F24" s="46">
        <v>820.4</v>
      </c>
      <c r="G24" s="25">
        <v>225.9</v>
      </c>
      <c r="I24" s="169" t="s">
        <v>157</v>
      </c>
      <c r="J24" s="170"/>
      <c r="K24" s="170"/>
      <c r="L24" s="170"/>
      <c r="M24" s="170"/>
      <c r="N24" s="170"/>
      <c r="O24" s="170"/>
      <c r="P24" s="170"/>
      <c r="Q24" s="170"/>
      <c r="R24" s="170"/>
      <c r="S24" s="170"/>
      <c r="T24" s="170"/>
      <c r="U24" s="170"/>
      <c r="V24" s="170"/>
      <c r="W24" s="170"/>
      <c r="X24" s="170"/>
      <c r="Y24" s="170"/>
      <c r="Z24" s="170"/>
      <c r="AA24" s="170"/>
      <c r="AB24" s="170"/>
      <c r="AC24" s="170"/>
      <c r="AD24" s="170"/>
      <c r="AE24" s="170"/>
      <c r="AF24" s="170"/>
      <c r="AG24" s="170"/>
      <c r="AH24" s="170"/>
      <c r="AI24" s="170"/>
      <c r="AJ24" s="170"/>
      <c r="AK24" s="170"/>
      <c r="AL24" s="170"/>
      <c r="AM24" s="170"/>
      <c r="AN24" s="170"/>
      <c r="AO24" s="170"/>
      <c r="AP24" s="170"/>
      <c r="AQ24" s="170"/>
      <c r="AR24" s="170"/>
      <c r="AS24" s="170"/>
      <c r="AT24" s="170"/>
      <c r="AU24" s="170"/>
      <c r="AV24" s="170"/>
      <c r="AW24" s="170"/>
      <c r="AX24" s="170"/>
      <c r="AY24" s="170"/>
      <c r="AZ24" s="170"/>
      <c r="BA24" s="170"/>
      <c r="BB24" s="171"/>
      <c r="BC24" s="172">
        <v>224.4</v>
      </c>
      <c r="BD24" s="172">
        <v>225.9</v>
      </c>
      <c r="BE24" s="172">
        <v>231.5</v>
      </c>
      <c r="BF24" s="172">
        <v>219</v>
      </c>
      <c r="BG24" s="172">
        <v>214.1</v>
      </c>
      <c r="BH24" s="25">
        <v>155.9</v>
      </c>
      <c r="BI24" s="46">
        <v>820.4</v>
      </c>
    </row>
    <row r="25" spans="1:61" x14ac:dyDescent="0.2">
      <c r="A25" s="37" t="s">
        <v>159</v>
      </c>
      <c r="I25" s="37" t="s">
        <v>160</v>
      </c>
      <c r="BB25" s="71"/>
    </row>
    <row r="26" spans="1:61" x14ac:dyDescent="0.2">
      <c r="BB26" s="71"/>
    </row>
    <row r="31" spans="1:61" x14ac:dyDescent="0.2">
      <c r="D31" s="164"/>
      <c r="E31" s="164"/>
      <c r="F31" s="164"/>
    </row>
  </sheetData>
  <phoneticPr fontId="4" type="noConversion"/>
  <pageMargins left="0.7" right="0.7" top="0.75" bottom="0.75"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D9FFFF"/>
  </sheetPr>
  <dimension ref="A1:BF42"/>
  <sheetViews>
    <sheetView topLeftCell="X1" zoomScale="115" zoomScaleNormal="115" workbookViewId="0">
      <selection activeCell="H42" sqref="H42"/>
    </sheetView>
  </sheetViews>
  <sheetFormatPr defaultColWidth="9.140625" defaultRowHeight="11.25" x14ac:dyDescent="0.2"/>
  <cols>
    <col min="1" max="1" width="28" style="71" customWidth="1"/>
    <col min="2" max="2" width="17.7109375" style="71" bestFit="1" customWidth="1"/>
    <col min="3" max="8" width="12.7109375" style="71" customWidth="1"/>
    <col min="9" max="9" width="9.140625" style="71" customWidth="1"/>
    <col min="10" max="10" width="28" style="71" customWidth="1"/>
    <col min="11" max="11" width="16.42578125" style="71" customWidth="1"/>
    <col min="12" max="12" width="10.5703125" style="71" customWidth="1"/>
    <col min="13" max="50" width="12.7109375" style="71" customWidth="1"/>
    <col min="51" max="51" width="11" style="71" customWidth="1"/>
    <col min="52" max="16384" width="9.140625" style="71"/>
  </cols>
  <sheetData>
    <row r="1" spans="1:58" x14ac:dyDescent="0.2">
      <c r="A1" s="4" t="s">
        <v>0</v>
      </c>
      <c r="B1" s="5"/>
      <c r="C1" s="5"/>
      <c r="D1" s="5"/>
      <c r="E1" s="5"/>
      <c r="F1" s="5"/>
      <c r="G1" s="5"/>
      <c r="H1" s="5"/>
      <c r="I1" s="5"/>
      <c r="J1" s="4" t="s">
        <v>1</v>
      </c>
    </row>
    <row r="3" spans="1:58" x14ac:dyDescent="0.2">
      <c r="A3" s="111" t="s">
        <v>112</v>
      </c>
      <c r="J3" s="111" t="s">
        <v>112</v>
      </c>
    </row>
    <row r="4" spans="1:58" ht="12.75" customHeight="1" x14ac:dyDescent="0.2"/>
    <row r="5" spans="1:58" ht="12.75" customHeight="1" thickBot="1" x14ac:dyDescent="0.25">
      <c r="A5" s="153" t="s">
        <v>130</v>
      </c>
      <c r="B5" s="153"/>
      <c r="C5" s="153" t="s">
        <v>5</v>
      </c>
      <c r="D5" s="145" t="s">
        <v>6</v>
      </c>
      <c r="E5" s="145" t="s">
        <v>7</v>
      </c>
      <c r="F5" s="145" t="s">
        <v>8</v>
      </c>
      <c r="G5" s="145" t="s">
        <v>9</v>
      </c>
      <c r="H5" s="145" t="s">
        <v>10</v>
      </c>
      <c r="J5" s="8" t="s">
        <v>130</v>
      </c>
      <c r="K5" s="8"/>
      <c r="L5" s="8" t="s">
        <v>131</v>
      </c>
      <c r="M5" s="7" t="s">
        <v>15</v>
      </c>
      <c r="N5" s="7" t="s">
        <v>161</v>
      </c>
      <c r="O5" s="7" t="s">
        <v>133</v>
      </c>
      <c r="P5" s="7" t="s">
        <v>134</v>
      </c>
      <c r="Q5" s="7" t="s">
        <v>135</v>
      </c>
      <c r="R5" s="7" t="s">
        <v>136</v>
      </c>
      <c r="S5" s="7" t="s">
        <v>21</v>
      </c>
      <c r="T5" s="7" t="s">
        <v>22</v>
      </c>
      <c r="U5" s="7" t="s">
        <v>23</v>
      </c>
      <c r="V5" s="7" t="s">
        <v>152</v>
      </c>
      <c r="W5" s="7" t="s">
        <v>138</v>
      </c>
      <c r="X5" s="7" t="s">
        <v>26</v>
      </c>
      <c r="Y5" s="7" t="s">
        <v>27</v>
      </c>
      <c r="Z5" s="7" t="s">
        <v>28</v>
      </c>
      <c r="AA5" s="7" t="s">
        <v>29</v>
      </c>
      <c r="AB5" s="7" t="s">
        <v>30</v>
      </c>
      <c r="AC5" s="7" t="s">
        <v>31</v>
      </c>
      <c r="AD5" s="7" t="s">
        <v>32</v>
      </c>
      <c r="AE5" s="7" t="s">
        <v>33</v>
      </c>
      <c r="AF5" s="7" t="s">
        <v>34</v>
      </c>
      <c r="AG5" s="7" t="s">
        <v>35</v>
      </c>
      <c r="AH5" s="7" t="s">
        <v>36</v>
      </c>
      <c r="AI5" s="7" t="s">
        <v>37</v>
      </c>
      <c r="AJ5" s="7" t="s">
        <v>38</v>
      </c>
      <c r="AK5" s="7" t="s">
        <v>139</v>
      </c>
      <c r="AL5" s="7" t="s">
        <v>40</v>
      </c>
      <c r="AM5" s="7" t="s">
        <v>140</v>
      </c>
      <c r="AN5" s="7" t="s">
        <v>42</v>
      </c>
      <c r="AO5" s="7" t="s">
        <v>43</v>
      </c>
      <c r="AP5" s="7" t="s">
        <v>44</v>
      </c>
      <c r="AQ5" s="7" t="s">
        <v>45</v>
      </c>
      <c r="AR5" s="7" t="s">
        <v>46</v>
      </c>
      <c r="AS5" s="7" t="s">
        <v>47</v>
      </c>
      <c r="AT5" s="7" t="s">
        <v>48</v>
      </c>
      <c r="AU5" s="7" t="s">
        <v>49</v>
      </c>
      <c r="AV5" s="7" t="s">
        <v>50</v>
      </c>
      <c r="AW5" s="7" t="s">
        <v>51</v>
      </c>
      <c r="AX5" s="7" t="s">
        <v>52</v>
      </c>
      <c r="AY5" s="7" t="s">
        <v>53</v>
      </c>
      <c r="AZ5" s="7" t="s">
        <v>8</v>
      </c>
      <c r="BA5" s="7" t="s">
        <v>82</v>
      </c>
      <c r="BB5" s="7" t="s">
        <v>54</v>
      </c>
      <c r="BC5" s="7" t="s">
        <v>55</v>
      </c>
      <c r="BD5" s="7" t="s">
        <v>7</v>
      </c>
      <c r="BE5" s="7" t="s">
        <v>6</v>
      </c>
      <c r="BF5" s="7" t="s">
        <v>83</v>
      </c>
    </row>
    <row r="6" spans="1:58" ht="12.75" customHeight="1" x14ac:dyDescent="0.2">
      <c r="A6" s="8" t="s">
        <v>141</v>
      </c>
      <c r="B6" s="8"/>
      <c r="C6" s="154"/>
      <c r="D6" s="198"/>
      <c r="E6" s="199"/>
      <c r="F6" s="199"/>
      <c r="G6" s="198"/>
      <c r="H6" s="199"/>
      <c r="J6" s="8" t="s">
        <v>141</v>
      </c>
      <c r="K6" s="8"/>
      <c r="L6" s="9"/>
      <c r="M6" s="94"/>
      <c r="R6" s="94"/>
      <c r="W6" s="94"/>
      <c r="AB6" s="94"/>
      <c r="AG6" s="94"/>
      <c r="AL6" s="94"/>
      <c r="AM6" s="14"/>
      <c r="AN6" s="14"/>
      <c r="AO6" s="14"/>
      <c r="AP6" s="14"/>
      <c r="AQ6" s="94"/>
      <c r="AR6" s="14"/>
      <c r="AS6" s="14"/>
      <c r="AT6" s="14"/>
      <c r="AU6" s="14"/>
      <c r="AV6" s="94"/>
      <c r="AW6" s="14"/>
      <c r="AX6" s="14"/>
      <c r="AY6" s="14"/>
      <c r="AZ6" s="14"/>
      <c r="BA6" s="94"/>
      <c r="BB6" s="14"/>
      <c r="BC6" s="14"/>
      <c r="BD6" s="14"/>
      <c r="BE6" s="199"/>
      <c r="BF6" s="198"/>
    </row>
    <row r="7" spans="1:58" ht="12.75" customHeight="1" x14ac:dyDescent="0.2">
      <c r="A7" s="9" t="s">
        <v>162</v>
      </c>
      <c r="B7" s="9"/>
      <c r="C7" s="154"/>
      <c r="D7" s="26"/>
      <c r="E7" s="14"/>
      <c r="F7" s="14"/>
      <c r="G7" s="26"/>
      <c r="H7" s="14"/>
      <c r="J7" s="9" t="s">
        <v>162</v>
      </c>
      <c r="K7" s="9"/>
      <c r="L7" s="9"/>
      <c r="M7" s="94"/>
      <c r="R7" s="94"/>
      <c r="W7" s="94"/>
      <c r="AB7" s="94"/>
      <c r="AG7" s="94"/>
      <c r="AL7" s="94"/>
      <c r="AM7" s="14"/>
      <c r="AN7" s="14"/>
      <c r="AO7" s="14"/>
      <c r="AP7" s="14"/>
      <c r="AQ7" s="94"/>
      <c r="AR7" s="14"/>
      <c r="AS7" s="14"/>
      <c r="AT7" s="14"/>
      <c r="AU7" s="14"/>
      <c r="AV7" s="94"/>
      <c r="AW7" s="14"/>
      <c r="AX7" s="14"/>
      <c r="AY7" s="14"/>
      <c r="AZ7" s="14"/>
      <c r="BA7" s="94"/>
      <c r="BB7" s="14"/>
      <c r="BC7" s="14"/>
      <c r="BD7" s="14"/>
      <c r="BE7" s="14"/>
      <c r="BF7" s="26"/>
    </row>
    <row r="8" spans="1:58" ht="12.75" customHeight="1" x14ac:dyDescent="0.2">
      <c r="A8" s="9"/>
      <c r="B8" s="9" t="s">
        <v>56</v>
      </c>
      <c r="C8" s="154" t="s">
        <v>57</v>
      </c>
      <c r="D8" s="26">
        <v>516.20000000000005</v>
      </c>
      <c r="E8" s="14">
        <v>375.6</v>
      </c>
      <c r="F8" s="14">
        <v>559.29999999999995</v>
      </c>
      <c r="G8" s="182">
        <v>1800.5</v>
      </c>
      <c r="H8" s="196">
        <v>1830.8</v>
      </c>
      <c r="J8" s="9"/>
      <c r="K8" s="9" t="s">
        <v>56</v>
      </c>
      <c r="L8" s="9" t="s">
        <v>57</v>
      </c>
      <c r="M8" s="102">
        <v>1379.7</v>
      </c>
      <c r="N8" s="71">
        <v>400.9</v>
      </c>
      <c r="O8" s="71">
        <v>367.8</v>
      </c>
      <c r="P8" s="71">
        <v>384.9</v>
      </c>
      <c r="Q8" s="71">
        <v>477.1</v>
      </c>
      <c r="R8" s="102">
        <v>1630.7</v>
      </c>
      <c r="S8" s="71">
        <v>348.1</v>
      </c>
      <c r="T8" s="71">
        <v>382.6</v>
      </c>
      <c r="U8" s="71">
        <v>343.4</v>
      </c>
      <c r="V8" s="71">
        <v>378.1</v>
      </c>
      <c r="W8" s="102">
        <v>1452.2</v>
      </c>
      <c r="X8" s="71">
        <v>410.9</v>
      </c>
      <c r="Y8" s="71">
        <v>377.5</v>
      </c>
      <c r="Z8" s="71">
        <v>380.1</v>
      </c>
      <c r="AA8" s="87">
        <v>394</v>
      </c>
      <c r="AB8" s="102">
        <v>1562.5</v>
      </c>
      <c r="AC8" s="87">
        <v>481</v>
      </c>
      <c r="AD8" s="71">
        <v>425.5</v>
      </c>
      <c r="AE8" s="13">
        <v>358.3</v>
      </c>
      <c r="AF8" s="13">
        <v>536.79999999999995</v>
      </c>
      <c r="AG8" s="102">
        <v>1801.6</v>
      </c>
      <c r="AH8" s="71">
        <v>471.2</v>
      </c>
      <c r="AI8" s="13">
        <v>449.6</v>
      </c>
      <c r="AJ8" s="13">
        <v>514.70000000000005</v>
      </c>
      <c r="AK8" s="13">
        <v>512.1</v>
      </c>
      <c r="AL8" s="102">
        <v>1947.6</v>
      </c>
      <c r="AM8" s="13">
        <v>446.9</v>
      </c>
      <c r="AN8" s="13">
        <v>438.4</v>
      </c>
      <c r="AO8" s="13">
        <v>457.6</v>
      </c>
      <c r="AP8" s="13">
        <v>493.6</v>
      </c>
      <c r="AQ8" s="102">
        <v>1836.5</v>
      </c>
      <c r="AR8" s="13">
        <v>474.6</v>
      </c>
      <c r="AS8" s="13">
        <v>385.2</v>
      </c>
      <c r="AT8" s="13">
        <v>391.2</v>
      </c>
      <c r="AU8" s="13">
        <v>523.70000000000005</v>
      </c>
      <c r="AV8" s="102">
        <v>1774.7</v>
      </c>
      <c r="AW8" s="13">
        <v>491</v>
      </c>
      <c r="AX8" s="13">
        <v>398.7</v>
      </c>
      <c r="AY8" s="13">
        <v>381.8</v>
      </c>
      <c r="AZ8" s="13">
        <v>559.29999999999995</v>
      </c>
      <c r="BA8" s="102">
        <v>1830.8</v>
      </c>
      <c r="BB8" s="13">
        <v>474.7</v>
      </c>
      <c r="BC8" s="14">
        <v>434</v>
      </c>
      <c r="BD8" s="14">
        <v>375.6</v>
      </c>
      <c r="BE8" s="14">
        <v>516.20000000000005</v>
      </c>
      <c r="BF8" s="182">
        <v>1800.5</v>
      </c>
    </row>
    <row r="9" spans="1:58" ht="12.75" customHeight="1" x14ac:dyDescent="0.2">
      <c r="B9" s="9" t="s">
        <v>163</v>
      </c>
      <c r="C9" s="154" t="s">
        <v>59</v>
      </c>
      <c r="D9" s="26">
        <v>0.5</v>
      </c>
      <c r="E9" s="14">
        <v>2.8</v>
      </c>
      <c r="F9" s="14">
        <v>0.3</v>
      </c>
      <c r="G9" s="26">
        <v>8.6999999999999993</v>
      </c>
      <c r="H9" s="14">
        <v>9.6999999999999993</v>
      </c>
      <c r="K9" s="9" t="s">
        <v>163</v>
      </c>
      <c r="L9" s="9" t="s">
        <v>59</v>
      </c>
      <c r="M9" s="94">
        <v>17.899999999999999</v>
      </c>
      <c r="N9" s="71">
        <v>3.3</v>
      </c>
      <c r="O9" s="71">
        <v>7.9</v>
      </c>
      <c r="P9" s="71">
        <v>7.7</v>
      </c>
      <c r="Q9" s="71">
        <v>7.5</v>
      </c>
      <c r="R9" s="94">
        <v>26.4</v>
      </c>
      <c r="S9" s="87">
        <v>7</v>
      </c>
      <c r="T9" s="87">
        <v>6</v>
      </c>
      <c r="U9" s="87">
        <v>7</v>
      </c>
      <c r="V9" s="71">
        <v>5.5</v>
      </c>
      <c r="W9" s="94">
        <v>25.5</v>
      </c>
      <c r="X9" s="71">
        <v>4.5999999999999996</v>
      </c>
      <c r="Y9" s="71">
        <v>4.7</v>
      </c>
      <c r="Z9" s="71">
        <v>7.5</v>
      </c>
      <c r="AA9" s="71">
        <v>4.9000000000000004</v>
      </c>
      <c r="AB9" s="94">
        <v>21.7</v>
      </c>
      <c r="AC9" s="71">
        <v>2.4</v>
      </c>
      <c r="AD9" s="71">
        <v>2.7</v>
      </c>
      <c r="AE9" s="14">
        <v>2.2000000000000002</v>
      </c>
      <c r="AF9" s="14">
        <v>1.5</v>
      </c>
      <c r="AG9" s="94">
        <v>8.8000000000000007</v>
      </c>
      <c r="AH9" s="71">
        <v>0.2</v>
      </c>
      <c r="AI9" s="14">
        <v>1.3</v>
      </c>
      <c r="AJ9" s="13">
        <v>1</v>
      </c>
      <c r="AK9" s="13">
        <v>0.8</v>
      </c>
      <c r="AL9" s="94">
        <v>3.3</v>
      </c>
      <c r="AM9" s="13">
        <v>0.4</v>
      </c>
      <c r="AN9" s="13">
        <v>1.2</v>
      </c>
      <c r="AO9" s="13">
        <v>0.8</v>
      </c>
      <c r="AP9" s="13">
        <v>0.1</v>
      </c>
      <c r="AQ9" s="94">
        <v>1.6</v>
      </c>
      <c r="AR9" s="13">
        <v>0.2</v>
      </c>
      <c r="AS9" s="13">
        <v>2</v>
      </c>
      <c r="AT9" s="13">
        <v>4.5</v>
      </c>
      <c r="AU9" s="13">
        <v>0.7</v>
      </c>
      <c r="AV9" s="94">
        <v>7.4</v>
      </c>
      <c r="AW9" s="13">
        <v>0.9</v>
      </c>
      <c r="AX9" s="13">
        <v>3.3</v>
      </c>
      <c r="AY9" s="13">
        <v>5.2</v>
      </c>
      <c r="AZ9" s="13">
        <v>0.3</v>
      </c>
      <c r="BA9" s="94">
        <v>9.6999999999999993</v>
      </c>
      <c r="BB9" s="13">
        <v>2</v>
      </c>
      <c r="BC9" s="14">
        <v>3.4</v>
      </c>
      <c r="BD9" s="14">
        <v>2.8</v>
      </c>
      <c r="BE9" s="14">
        <v>0.5</v>
      </c>
      <c r="BF9" s="26">
        <v>8.6999999999999993</v>
      </c>
    </row>
    <row r="10" spans="1:58" ht="12.75" customHeight="1" thickBot="1" x14ac:dyDescent="0.25">
      <c r="A10" s="9" t="s">
        <v>164</v>
      </c>
      <c r="B10" s="9"/>
      <c r="C10" s="157" t="s">
        <v>59</v>
      </c>
      <c r="D10" s="46">
        <v>4.4000000000000004</v>
      </c>
      <c r="E10" s="25">
        <v>4.5</v>
      </c>
      <c r="F10" s="25">
        <v>4.4000000000000004</v>
      </c>
      <c r="G10" s="46">
        <v>17.899999999999999</v>
      </c>
      <c r="H10" s="25">
        <v>17.100000000000001</v>
      </c>
      <c r="J10" s="9" t="s">
        <v>164</v>
      </c>
      <c r="K10" s="9"/>
      <c r="L10" s="9" t="s">
        <v>59</v>
      </c>
      <c r="M10" s="94">
        <v>20.7</v>
      </c>
      <c r="N10" s="71">
        <v>4.5</v>
      </c>
      <c r="O10" s="71">
        <v>4.8</v>
      </c>
      <c r="P10" s="71">
        <v>4.2</v>
      </c>
      <c r="Q10" s="71">
        <v>4.2</v>
      </c>
      <c r="R10" s="94">
        <v>17.7</v>
      </c>
      <c r="S10" s="71">
        <v>6.1</v>
      </c>
      <c r="T10" s="71">
        <v>5.4</v>
      </c>
      <c r="U10" s="71">
        <v>6.1</v>
      </c>
      <c r="V10" s="71">
        <v>6</v>
      </c>
      <c r="W10" s="94">
        <v>23.6</v>
      </c>
      <c r="X10" s="71">
        <v>4.9000000000000004</v>
      </c>
      <c r="Y10" s="71">
        <v>4.5999999999999996</v>
      </c>
      <c r="Z10" s="71">
        <v>5.2</v>
      </c>
      <c r="AA10" s="71">
        <v>8.5</v>
      </c>
      <c r="AB10" s="94">
        <v>23.2</v>
      </c>
      <c r="AC10" s="71">
        <v>5.4</v>
      </c>
      <c r="AD10" s="87">
        <v>5</v>
      </c>
      <c r="AE10" s="14">
        <v>5.4</v>
      </c>
      <c r="AF10" s="14">
        <v>6.9</v>
      </c>
      <c r="AG10" s="94">
        <v>22.7</v>
      </c>
      <c r="AH10" s="71">
        <v>4.3</v>
      </c>
      <c r="AI10" s="14">
        <v>4.9000000000000004</v>
      </c>
      <c r="AJ10" s="14">
        <v>4.4000000000000004</v>
      </c>
      <c r="AK10" s="14">
        <v>4.7</v>
      </c>
      <c r="AL10" s="94">
        <v>18.3</v>
      </c>
      <c r="AM10" s="13">
        <v>4</v>
      </c>
      <c r="AN10" s="13">
        <v>4.0999999999999996</v>
      </c>
      <c r="AO10" s="13">
        <v>4.8</v>
      </c>
      <c r="AP10" s="13">
        <v>4.2</v>
      </c>
      <c r="AQ10" s="94">
        <v>17.100000000000001</v>
      </c>
      <c r="AR10" s="13">
        <v>4</v>
      </c>
      <c r="AS10" s="13">
        <v>3.6</v>
      </c>
      <c r="AT10" s="13">
        <v>3.7</v>
      </c>
      <c r="AU10" s="13">
        <v>2.8</v>
      </c>
      <c r="AV10" s="94">
        <v>14.1</v>
      </c>
      <c r="AW10" s="13">
        <v>4</v>
      </c>
      <c r="AX10" s="13">
        <v>4.2</v>
      </c>
      <c r="AY10" s="13">
        <v>4.5</v>
      </c>
      <c r="AZ10" s="13">
        <v>4.4000000000000004</v>
      </c>
      <c r="BA10" s="94">
        <v>17.100000000000001</v>
      </c>
      <c r="BB10" s="13">
        <v>4.5</v>
      </c>
      <c r="BC10" s="25">
        <v>4.5</v>
      </c>
      <c r="BD10" s="25">
        <v>4.5</v>
      </c>
      <c r="BE10" s="25">
        <v>4.4000000000000004</v>
      </c>
      <c r="BF10" s="46">
        <v>17.899999999999999</v>
      </c>
    </row>
    <row r="11" spans="1:58" ht="12.75" customHeight="1" thickBot="1" x14ac:dyDescent="0.25">
      <c r="A11" s="29" t="s">
        <v>165</v>
      </c>
      <c r="B11" s="29"/>
      <c r="C11" s="156" t="s">
        <v>68</v>
      </c>
      <c r="D11" s="177">
        <v>5.7</v>
      </c>
      <c r="E11" s="93">
        <v>4.8</v>
      </c>
      <c r="F11" s="93">
        <v>6.1</v>
      </c>
      <c r="G11" s="177">
        <v>21.5</v>
      </c>
      <c r="H11" s="93">
        <v>21.8</v>
      </c>
      <c r="J11" s="29" t="s">
        <v>70</v>
      </c>
      <c r="K11" s="29"/>
      <c r="L11" s="29" t="s">
        <v>68</v>
      </c>
      <c r="M11" s="104">
        <v>19.2</v>
      </c>
      <c r="N11" s="101">
        <v>5</v>
      </c>
      <c r="O11" s="101">
        <v>5.6</v>
      </c>
      <c r="P11" s="101">
        <v>5.6</v>
      </c>
      <c r="Q11" s="101">
        <v>6.4</v>
      </c>
      <c r="R11" s="104">
        <v>22.6</v>
      </c>
      <c r="S11" s="101">
        <v>5.5</v>
      </c>
      <c r="T11" s="101">
        <v>5.5</v>
      </c>
      <c r="U11" s="101">
        <v>5.5</v>
      </c>
      <c r="V11" s="101">
        <v>5.5</v>
      </c>
      <c r="W11" s="103">
        <v>22</v>
      </c>
      <c r="X11" s="101">
        <v>5.5</v>
      </c>
      <c r="Y11" s="101">
        <v>5.0999999999999996</v>
      </c>
      <c r="Z11" s="101">
        <v>5.8</v>
      </c>
      <c r="AA11" s="100">
        <v>6</v>
      </c>
      <c r="AB11" s="104">
        <v>22.4</v>
      </c>
      <c r="AC11" s="101">
        <v>5.9</v>
      </c>
      <c r="AD11" s="101">
        <v>5.3</v>
      </c>
      <c r="AE11" s="35">
        <v>4.7</v>
      </c>
      <c r="AF11" s="35">
        <v>6.1</v>
      </c>
      <c r="AG11" s="103">
        <v>22</v>
      </c>
      <c r="AH11" s="101">
        <v>5.2</v>
      </c>
      <c r="AI11" s="35">
        <v>5.3</v>
      </c>
      <c r="AJ11" s="35">
        <v>5.8</v>
      </c>
      <c r="AK11" s="35">
        <v>5.8</v>
      </c>
      <c r="AL11" s="103">
        <v>22.1</v>
      </c>
      <c r="AM11" s="35">
        <v>4.9000000000000004</v>
      </c>
      <c r="AN11" s="35">
        <v>5.0999999999999996</v>
      </c>
      <c r="AO11" s="35">
        <v>5.2</v>
      </c>
      <c r="AP11" s="35">
        <v>5.4</v>
      </c>
      <c r="AQ11" s="103">
        <v>20.399999999999999</v>
      </c>
      <c r="AR11" s="35">
        <v>5.2</v>
      </c>
      <c r="AS11" s="35">
        <v>4.5999999999999996</v>
      </c>
      <c r="AT11" s="31">
        <v>5</v>
      </c>
      <c r="AU11" s="35">
        <v>5.5</v>
      </c>
      <c r="AV11" s="103">
        <v>20.3</v>
      </c>
      <c r="AW11" s="35">
        <v>5.4</v>
      </c>
      <c r="AX11" s="31">
        <v>5</v>
      </c>
      <c r="AY11" s="35">
        <v>5.3</v>
      </c>
      <c r="AZ11" s="35">
        <v>6.1</v>
      </c>
      <c r="BA11" s="103">
        <v>21.8</v>
      </c>
      <c r="BB11" s="35">
        <v>5.6</v>
      </c>
      <c r="BC11" s="93">
        <v>5.4</v>
      </c>
      <c r="BD11" s="93">
        <v>4.8</v>
      </c>
      <c r="BE11" s="93">
        <v>5.7</v>
      </c>
      <c r="BF11" s="177">
        <v>21.5</v>
      </c>
    </row>
    <row r="12" spans="1:58" ht="12.75" customHeight="1" thickBot="1" x14ac:dyDescent="0.25">
      <c r="A12" s="29" t="s">
        <v>166</v>
      </c>
      <c r="B12" s="29"/>
      <c r="C12" s="156" t="s">
        <v>144</v>
      </c>
      <c r="D12" s="177">
        <v>290</v>
      </c>
      <c r="E12" s="93">
        <v>246</v>
      </c>
      <c r="F12" s="93">
        <v>379</v>
      </c>
      <c r="G12" s="185">
        <v>1131</v>
      </c>
      <c r="H12" s="197">
        <v>1350</v>
      </c>
      <c r="J12" s="29" t="s">
        <v>78</v>
      </c>
      <c r="K12" s="29"/>
      <c r="L12" s="29" t="s">
        <v>75</v>
      </c>
      <c r="M12" s="104">
        <v>523</v>
      </c>
      <c r="N12" s="101">
        <v>167</v>
      </c>
      <c r="O12" s="101">
        <v>187</v>
      </c>
      <c r="P12" s="101">
        <v>188</v>
      </c>
      <c r="Q12" s="101">
        <v>216</v>
      </c>
      <c r="R12" s="104">
        <v>758</v>
      </c>
      <c r="S12" s="101">
        <v>210</v>
      </c>
      <c r="T12" s="101">
        <v>253</v>
      </c>
      <c r="U12" s="101">
        <v>259</v>
      </c>
      <c r="V12" s="101">
        <v>282</v>
      </c>
      <c r="W12" s="109">
        <v>1004</v>
      </c>
      <c r="X12" s="101">
        <v>289</v>
      </c>
      <c r="Y12" s="101">
        <v>227</v>
      </c>
      <c r="Z12" s="101">
        <v>267</v>
      </c>
      <c r="AA12" s="101">
        <v>239</v>
      </c>
      <c r="AB12" s="109">
        <v>1022</v>
      </c>
      <c r="AC12" s="101">
        <v>266</v>
      </c>
      <c r="AD12" s="101">
        <v>236</v>
      </c>
      <c r="AE12" s="35">
        <v>102</v>
      </c>
      <c r="AF12" s="35">
        <v>181</v>
      </c>
      <c r="AG12" s="109">
        <v>785</v>
      </c>
      <c r="AH12" s="101">
        <v>167</v>
      </c>
      <c r="AI12" s="35">
        <v>209</v>
      </c>
      <c r="AJ12" s="35">
        <v>278</v>
      </c>
      <c r="AK12" s="35">
        <v>302</v>
      </c>
      <c r="AL12" s="109">
        <v>956</v>
      </c>
      <c r="AM12" s="35">
        <v>375</v>
      </c>
      <c r="AN12" s="35">
        <v>310</v>
      </c>
      <c r="AO12" s="35">
        <v>404</v>
      </c>
      <c r="AP12" s="35">
        <v>430</v>
      </c>
      <c r="AQ12" s="109">
        <v>1509</v>
      </c>
      <c r="AR12" s="35">
        <v>371</v>
      </c>
      <c r="AS12" s="35">
        <v>289</v>
      </c>
      <c r="AT12" s="35">
        <v>312</v>
      </c>
      <c r="AU12" s="35">
        <v>344</v>
      </c>
      <c r="AV12" s="109">
        <v>1316</v>
      </c>
      <c r="AW12" s="35">
        <v>362</v>
      </c>
      <c r="AX12" s="35">
        <v>295</v>
      </c>
      <c r="AY12" s="35">
        <v>314</v>
      </c>
      <c r="AZ12" s="35">
        <v>379</v>
      </c>
      <c r="BA12" s="109">
        <v>1350</v>
      </c>
      <c r="BB12" s="35">
        <v>302</v>
      </c>
      <c r="BC12" s="93">
        <v>293</v>
      </c>
      <c r="BD12" s="93">
        <v>246</v>
      </c>
      <c r="BE12" s="93">
        <v>290</v>
      </c>
      <c r="BF12" s="185">
        <v>1131</v>
      </c>
    </row>
    <row r="13" spans="1:58" ht="12.75" customHeight="1" x14ac:dyDescent="0.2">
      <c r="A13" s="8" t="s">
        <v>167</v>
      </c>
      <c r="B13" s="8"/>
      <c r="C13" s="158"/>
      <c r="D13" s="97"/>
      <c r="E13" s="7"/>
      <c r="F13" s="7"/>
      <c r="G13" s="97"/>
      <c r="H13" s="7"/>
      <c r="J13" s="8" t="s">
        <v>167</v>
      </c>
      <c r="K13" s="8"/>
      <c r="L13" s="9"/>
      <c r="M13" s="94"/>
      <c r="R13" s="94"/>
      <c r="W13" s="94"/>
      <c r="AB13" s="94"/>
      <c r="AE13" s="14"/>
      <c r="AF13" s="14"/>
      <c r="AG13" s="94"/>
      <c r="AI13" s="14"/>
      <c r="AJ13" s="14"/>
      <c r="AK13" s="14"/>
      <c r="AL13" s="94"/>
      <c r="AM13" s="14"/>
      <c r="AN13" s="14"/>
      <c r="AO13" s="14"/>
      <c r="AP13" s="14"/>
      <c r="AQ13" s="94"/>
      <c r="AR13" s="14"/>
      <c r="AS13" s="14"/>
      <c r="AT13" s="14"/>
      <c r="AU13" s="14"/>
      <c r="AV13" s="94"/>
      <c r="AW13" s="14"/>
      <c r="AX13" s="14"/>
      <c r="AY13" s="14"/>
      <c r="AZ13" s="14"/>
      <c r="BA13" s="94"/>
      <c r="BB13" s="14"/>
      <c r="BC13" s="7"/>
      <c r="BD13" s="7"/>
      <c r="BE13" s="7"/>
      <c r="BF13" s="97"/>
    </row>
    <row r="14" spans="1:58" ht="12.75" customHeight="1" x14ac:dyDescent="0.2">
      <c r="A14" s="9" t="s">
        <v>162</v>
      </c>
      <c r="B14" s="9"/>
      <c r="C14" s="154" t="s">
        <v>59</v>
      </c>
      <c r="D14" s="26">
        <v>16.3</v>
      </c>
      <c r="E14" s="14">
        <v>16.5</v>
      </c>
      <c r="F14" s="14">
        <v>16.3</v>
      </c>
      <c r="G14" s="26">
        <v>64.900000000000006</v>
      </c>
      <c r="H14" s="14">
        <v>65.900000000000006</v>
      </c>
      <c r="J14" s="9" t="s">
        <v>162</v>
      </c>
      <c r="K14" s="9"/>
      <c r="L14" s="9"/>
      <c r="M14" s="94">
        <v>35.1</v>
      </c>
      <c r="N14" s="71">
        <v>10.700000000000001</v>
      </c>
      <c r="O14" s="71">
        <v>11.200000000000001</v>
      </c>
      <c r="P14" s="71">
        <v>11.6</v>
      </c>
      <c r="Q14" s="71">
        <v>11.399999999999999</v>
      </c>
      <c r="R14" s="94">
        <v>44.9</v>
      </c>
      <c r="S14" s="71">
        <v>11.3</v>
      </c>
      <c r="T14" s="71">
        <v>11.8</v>
      </c>
      <c r="U14" s="71">
        <v>12.2</v>
      </c>
      <c r="V14" s="71">
        <v>12.399999999999999</v>
      </c>
      <c r="W14" s="94">
        <v>47.7</v>
      </c>
      <c r="X14" s="71">
        <v>12.3</v>
      </c>
      <c r="Y14" s="87">
        <v>13</v>
      </c>
      <c r="Z14" s="87">
        <v>13</v>
      </c>
      <c r="AA14" s="71">
        <v>13.7</v>
      </c>
      <c r="AB14" s="96">
        <v>52</v>
      </c>
      <c r="AC14" s="71">
        <v>13.8</v>
      </c>
      <c r="AD14" s="71">
        <v>14.3</v>
      </c>
      <c r="AE14" s="71">
        <v>14.5</v>
      </c>
      <c r="AF14" s="71">
        <v>14.9</v>
      </c>
      <c r="AG14" s="94">
        <v>57.5</v>
      </c>
      <c r="AH14" s="71">
        <v>15.1</v>
      </c>
      <c r="AI14" s="14">
        <v>15.4</v>
      </c>
      <c r="AJ14" s="14">
        <v>15.8</v>
      </c>
      <c r="AK14" s="14">
        <v>15.8</v>
      </c>
      <c r="AL14" s="94">
        <v>62.1</v>
      </c>
      <c r="AM14" s="14">
        <v>15.5</v>
      </c>
      <c r="AN14" s="14">
        <v>15.6</v>
      </c>
      <c r="AO14" s="14">
        <v>15.4</v>
      </c>
      <c r="AP14" s="14">
        <v>17.399999999999999</v>
      </c>
      <c r="AQ14" s="94">
        <v>63.9</v>
      </c>
      <c r="AR14" s="14">
        <v>15.4</v>
      </c>
      <c r="AS14" s="14">
        <v>15.8</v>
      </c>
      <c r="AT14" s="14">
        <v>16.2</v>
      </c>
      <c r="AU14" s="14">
        <v>16.3</v>
      </c>
      <c r="AV14" s="94">
        <v>63.7</v>
      </c>
      <c r="AW14" s="14">
        <v>16.3</v>
      </c>
      <c r="AX14" s="14">
        <v>16.5</v>
      </c>
      <c r="AY14" s="14">
        <v>16.8</v>
      </c>
      <c r="AZ14" s="14">
        <v>16.3</v>
      </c>
      <c r="BA14" s="94">
        <v>65.900000000000006</v>
      </c>
      <c r="BB14" s="14">
        <v>15.8</v>
      </c>
      <c r="BC14" s="14">
        <v>16.3</v>
      </c>
      <c r="BD14" s="14">
        <v>16.5</v>
      </c>
      <c r="BE14" s="14">
        <v>16.3</v>
      </c>
      <c r="BF14" s="26">
        <v>64.900000000000006</v>
      </c>
    </row>
    <row r="15" spans="1:58" ht="12.75" customHeight="1" x14ac:dyDescent="0.2">
      <c r="A15" s="71" t="s">
        <v>164</v>
      </c>
      <c r="B15" s="9"/>
      <c r="C15" s="154" t="s">
        <v>59</v>
      </c>
      <c r="D15" s="26">
        <v>4.4000000000000004</v>
      </c>
      <c r="E15" s="14">
        <v>4.3</v>
      </c>
      <c r="F15" s="14">
        <v>4.3</v>
      </c>
      <c r="G15" s="26">
        <v>17.3</v>
      </c>
      <c r="H15" s="14">
        <v>17</v>
      </c>
      <c r="J15" s="71" t="s">
        <v>164</v>
      </c>
      <c r="K15" s="9"/>
      <c r="L15" s="9" t="s">
        <v>59</v>
      </c>
      <c r="M15" s="94">
        <v>19.899999999999999</v>
      </c>
      <c r="N15" s="71">
        <v>5.0999999999999996</v>
      </c>
      <c r="O15" s="71">
        <v>5.7</v>
      </c>
      <c r="P15" s="71">
        <v>5.8</v>
      </c>
      <c r="Q15" s="71">
        <v>5.5</v>
      </c>
      <c r="R15" s="94">
        <v>22.1</v>
      </c>
      <c r="S15" s="71">
        <v>5.5</v>
      </c>
      <c r="T15" s="71">
        <v>5.5</v>
      </c>
      <c r="U15" s="71">
        <v>5.9</v>
      </c>
      <c r="V15" s="71">
        <v>5.7</v>
      </c>
      <c r="W15" s="94">
        <v>22.6</v>
      </c>
      <c r="X15" s="71">
        <v>5.5</v>
      </c>
      <c r="Y15" s="71">
        <v>5.4</v>
      </c>
      <c r="Z15" s="71">
        <v>5.8</v>
      </c>
      <c r="AA15" s="71">
        <v>5.9</v>
      </c>
      <c r="AB15" s="94">
        <v>22.6</v>
      </c>
      <c r="AC15" s="87">
        <v>5</v>
      </c>
      <c r="AD15" s="71">
        <v>4.8</v>
      </c>
      <c r="AE15" s="13">
        <v>5</v>
      </c>
      <c r="AF15" s="13">
        <v>5.0999999999999996</v>
      </c>
      <c r="AG15" s="94">
        <v>19.899999999999999</v>
      </c>
      <c r="AH15" s="87">
        <v>4</v>
      </c>
      <c r="AI15" s="13">
        <v>4.0999999999999996</v>
      </c>
      <c r="AJ15" s="13">
        <v>4.0999999999999996</v>
      </c>
      <c r="AK15" s="13">
        <v>4.0999999999999996</v>
      </c>
      <c r="AL15" s="94">
        <v>16.3</v>
      </c>
      <c r="AM15" s="13">
        <v>4.0999999999999996</v>
      </c>
      <c r="AN15" s="13">
        <v>4.0999999999999996</v>
      </c>
      <c r="AO15" s="13">
        <v>4</v>
      </c>
      <c r="AP15" s="13">
        <v>4</v>
      </c>
      <c r="AQ15" s="94">
        <v>16.2</v>
      </c>
      <c r="AR15" s="13">
        <v>3.9</v>
      </c>
      <c r="AS15" s="13">
        <v>4.2</v>
      </c>
      <c r="AT15" s="13">
        <v>4</v>
      </c>
      <c r="AU15" s="13">
        <v>3.7</v>
      </c>
      <c r="AV15" s="94">
        <v>15.8</v>
      </c>
      <c r="AW15" s="13">
        <v>4.2</v>
      </c>
      <c r="AX15" s="13">
        <v>4.3</v>
      </c>
      <c r="AY15" s="13">
        <v>4.2</v>
      </c>
      <c r="AZ15" s="13">
        <v>4.3</v>
      </c>
      <c r="BA15" s="94">
        <v>17</v>
      </c>
      <c r="BB15" s="13">
        <v>4.2</v>
      </c>
      <c r="BC15" s="14">
        <v>4.4000000000000004</v>
      </c>
      <c r="BD15" s="14">
        <v>4.3</v>
      </c>
      <c r="BE15" s="14">
        <v>4.4000000000000004</v>
      </c>
      <c r="BF15" s="26">
        <v>17.3</v>
      </c>
    </row>
    <row r="16" spans="1:58" ht="12.75" customHeight="1" thickBot="1" x14ac:dyDescent="0.25">
      <c r="A16" s="9" t="s">
        <v>168</v>
      </c>
      <c r="B16" s="9"/>
      <c r="C16" s="157" t="s">
        <v>59</v>
      </c>
      <c r="D16" s="46">
        <v>0.4</v>
      </c>
      <c r="E16" s="25">
        <v>0.4</v>
      </c>
      <c r="F16" s="25">
        <v>0.3</v>
      </c>
      <c r="G16" s="46">
        <v>1.5</v>
      </c>
      <c r="H16" s="25">
        <v>1.5</v>
      </c>
      <c r="J16" s="9" t="s">
        <v>169</v>
      </c>
      <c r="K16" s="9"/>
      <c r="L16" s="9" t="s">
        <v>59</v>
      </c>
      <c r="M16" s="96">
        <v>0</v>
      </c>
      <c r="N16" s="71">
        <v>0.2</v>
      </c>
      <c r="O16" s="71">
        <v>0.2</v>
      </c>
      <c r="P16" s="71">
        <v>0.1</v>
      </c>
      <c r="Q16" s="71">
        <v>0.2</v>
      </c>
      <c r="R16" s="94">
        <v>0.7</v>
      </c>
      <c r="S16" s="71">
        <v>0.2</v>
      </c>
      <c r="T16" s="71">
        <v>0.2</v>
      </c>
      <c r="U16" s="71">
        <v>0.2</v>
      </c>
      <c r="V16" s="71">
        <v>0.2</v>
      </c>
      <c r="W16" s="94">
        <v>0.8</v>
      </c>
      <c r="X16" s="71">
        <v>0.2</v>
      </c>
      <c r="Y16" s="71">
        <v>0.2</v>
      </c>
      <c r="Z16" s="71">
        <v>0.3</v>
      </c>
      <c r="AA16" s="71">
        <v>0.1</v>
      </c>
      <c r="AB16" s="94">
        <v>0.8</v>
      </c>
      <c r="AC16" s="71">
        <v>0.2</v>
      </c>
      <c r="AD16" s="71">
        <v>0.2</v>
      </c>
      <c r="AE16" s="14">
        <v>0.2</v>
      </c>
      <c r="AF16" s="14">
        <v>0.2</v>
      </c>
      <c r="AG16" s="94">
        <v>0.8</v>
      </c>
      <c r="AH16" s="71">
        <v>0.2</v>
      </c>
      <c r="AI16" s="14">
        <v>0.3</v>
      </c>
      <c r="AJ16" s="14">
        <v>0.2</v>
      </c>
      <c r="AK16" s="14">
        <v>0.3</v>
      </c>
      <c r="AL16" s="96">
        <v>1</v>
      </c>
      <c r="AM16" s="14">
        <v>0.3</v>
      </c>
      <c r="AN16" s="14">
        <v>0.4</v>
      </c>
      <c r="AO16" s="14">
        <v>0.3</v>
      </c>
      <c r="AP16" s="14">
        <v>0.3</v>
      </c>
      <c r="AQ16" s="96">
        <v>1.3</v>
      </c>
      <c r="AR16" s="14">
        <v>0.4</v>
      </c>
      <c r="AS16" s="14">
        <v>0.4</v>
      </c>
      <c r="AT16" s="14">
        <v>0.3</v>
      </c>
      <c r="AU16" s="14">
        <v>0.4</v>
      </c>
      <c r="AV16" s="96">
        <v>1.5</v>
      </c>
      <c r="AW16" s="14">
        <v>0.4</v>
      </c>
      <c r="AX16" s="14">
        <v>0.4</v>
      </c>
      <c r="AY16" s="14">
        <v>0.4</v>
      </c>
      <c r="AZ16" s="14">
        <v>0.3</v>
      </c>
      <c r="BA16" s="96">
        <v>1.5</v>
      </c>
      <c r="BB16" s="14">
        <v>0.4</v>
      </c>
      <c r="BC16" s="25">
        <v>0.3</v>
      </c>
      <c r="BD16" s="25">
        <v>0.4</v>
      </c>
      <c r="BE16" s="25">
        <v>0.4</v>
      </c>
      <c r="BF16" s="46">
        <v>1.5</v>
      </c>
    </row>
    <row r="17" spans="1:58" ht="12.75" customHeight="1" thickBot="1" x14ac:dyDescent="0.25">
      <c r="A17" s="29" t="s">
        <v>170</v>
      </c>
      <c r="B17" s="29"/>
      <c r="C17" s="156" t="s">
        <v>68</v>
      </c>
      <c r="D17" s="177">
        <v>3.6</v>
      </c>
      <c r="E17" s="93">
        <v>3.7</v>
      </c>
      <c r="F17" s="93">
        <v>3.6</v>
      </c>
      <c r="G17" s="177">
        <v>14.4</v>
      </c>
      <c r="H17" s="93">
        <v>14.5</v>
      </c>
      <c r="J17" s="29" t="s">
        <v>118</v>
      </c>
      <c r="K17" s="29"/>
      <c r="L17" s="29" t="s">
        <v>68</v>
      </c>
      <c r="M17" s="104">
        <v>9.5</v>
      </c>
      <c r="N17" s="101">
        <v>2.7</v>
      </c>
      <c r="O17" s="101">
        <v>2.9</v>
      </c>
      <c r="P17" s="100">
        <v>3</v>
      </c>
      <c r="Q17" s="101">
        <v>3.1</v>
      </c>
      <c r="R17" s="104">
        <v>11.7</v>
      </c>
      <c r="S17" s="101">
        <v>2.9</v>
      </c>
      <c r="T17" s="100">
        <v>3</v>
      </c>
      <c r="U17" s="101">
        <v>3.1</v>
      </c>
      <c r="V17" s="101">
        <v>3.2</v>
      </c>
      <c r="W17" s="104">
        <v>12.2</v>
      </c>
      <c r="X17" s="101">
        <v>3.1</v>
      </c>
      <c r="Y17" s="101">
        <v>3.2</v>
      </c>
      <c r="Z17" s="101">
        <v>3.3</v>
      </c>
      <c r="AA17" s="101">
        <v>3.4</v>
      </c>
      <c r="AB17" s="103">
        <v>13</v>
      </c>
      <c r="AC17" s="101">
        <v>3.3</v>
      </c>
      <c r="AD17" s="101">
        <v>3.3</v>
      </c>
      <c r="AE17" s="35">
        <v>3.4</v>
      </c>
      <c r="AF17" s="35">
        <v>3.4</v>
      </c>
      <c r="AG17" s="103">
        <v>13.4</v>
      </c>
      <c r="AH17" s="101">
        <v>3.3</v>
      </c>
      <c r="AI17" s="35">
        <v>3.4</v>
      </c>
      <c r="AJ17" s="35">
        <v>3.5</v>
      </c>
      <c r="AK17" s="35">
        <v>3.5</v>
      </c>
      <c r="AL17" s="103">
        <v>13.7</v>
      </c>
      <c r="AM17" s="35">
        <v>3.4</v>
      </c>
      <c r="AN17" s="35">
        <v>3.5</v>
      </c>
      <c r="AO17" s="35">
        <v>3.4</v>
      </c>
      <c r="AP17" s="35">
        <v>3.7</v>
      </c>
      <c r="AQ17" s="103">
        <v>14</v>
      </c>
      <c r="AR17" s="35">
        <v>3.4</v>
      </c>
      <c r="AS17" s="35">
        <v>3.5</v>
      </c>
      <c r="AT17" s="35">
        <v>3.5</v>
      </c>
      <c r="AU17" s="35">
        <v>3.5</v>
      </c>
      <c r="AV17" s="103">
        <v>13.9</v>
      </c>
      <c r="AW17" s="35">
        <v>3.6</v>
      </c>
      <c r="AX17" s="35">
        <v>3.6</v>
      </c>
      <c r="AY17" s="35">
        <v>3.7</v>
      </c>
      <c r="AZ17" s="35">
        <v>3.6</v>
      </c>
      <c r="BA17" s="103">
        <v>14.5</v>
      </c>
      <c r="BB17" s="35">
        <v>3.5</v>
      </c>
      <c r="BC17" s="93">
        <v>3.6</v>
      </c>
      <c r="BD17" s="93">
        <v>3.7</v>
      </c>
      <c r="BE17" s="93">
        <v>3.6</v>
      </c>
      <c r="BF17" s="177">
        <v>14.4</v>
      </c>
    </row>
    <row r="18" spans="1:58" ht="12.75" customHeight="1" thickBot="1" x14ac:dyDescent="0.25">
      <c r="A18" s="57" t="s">
        <v>148</v>
      </c>
      <c r="B18" s="57"/>
      <c r="C18" s="157" t="s">
        <v>144</v>
      </c>
      <c r="D18" s="46">
        <v>72</v>
      </c>
      <c r="E18" s="25">
        <v>70</v>
      </c>
      <c r="F18" s="25">
        <v>63</v>
      </c>
      <c r="G18" s="46">
        <v>253</v>
      </c>
      <c r="H18" s="25">
        <v>250</v>
      </c>
      <c r="J18" s="57" t="s">
        <v>148</v>
      </c>
      <c r="K18" s="57"/>
      <c r="L18" s="57" t="s">
        <v>75</v>
      </c>
      <c r="M18" s="107">
        <v>228</v>
      </c>
      <c r="N18" s="106">
        <v>30</v>
      </c>
      <c r="O18" s="106">
        <v>49</v>
      </c>
      <c r="P18" s="106">
        <v>52</v>
      </c>
      <c r="Q18" s="106">
        <v>59</v>
      </c>
      <c r="R18" s="107">
        <v>190</v>
      </c>
      <c r="S18" s="106">
        <v>47</v>
      </c>
      <c r="T18" s="106">
        <v>63</v>
      </c>
      <c r="U18" s="106">
        <v>64</v>
      </c>
      <c r="V18" s="106">
        <v>70</v>
      </c>
      <c r="W18" s="107">
        <v>244</v>
      </c>
      <c r="X18" s="106">
        <v>57</v>
      </c>
      <c r="Y18" s="106">
        <v>75</v>
      </c>
      <c r="Z18" s="106">
        <v>64</v>
      </c>
      <c r="AA18" s="106">
        <v>63</v>
      </c>
      <c r="AB18" s="107">
        <v>260</v>
      </c>
      <c r="AC18" s="106">
        <v>42</v>
      </c>
      <c r="AD18" s="106">
        <v>51</v>
      </c>
      <c r="AE18" s="59">
        <v>61</v>
      </c>
      <c r="AF18" s="59">
        <v>39</v>
      </c>
      <c r="AG18" s="107">
        <v>193</v>
      </c>
      <c r="AH18" s="106">
        <v>38</v>
      </c>
      <c r="AI18" s="59">
        <v>41</v>
      </c>
      <c r="AJ18" s="59">
        <v>45</v>
      </c>
      <c r="AK18" s="59">
        <v>71</v>
      </c>
      <c r="AL18" s="107">
        <v>195</v>
      </c>
      <c r="AM18" s="59">
        <v>32</v>
      </c>
      <c r="AN18" s="59">
        <v>48</v>
      </c>
      <c r="AO18" s="59">
        <v>49</v>
      </c>
      <c r="AP18" s="59">
        <v>84</v>
      </c>
      <c r="AQ18" s="107">
        <v>213</v>
      </c>
      <c r="AR18" s="59">
        <v>53</v>
      </c>
      <c r="AS18" s="59">
        <v>70</v>
      </c>
      <c r="AT18" s="59">
        <v>79</v>
      </c>
      <c r="AU18" s="59">
        <v>72</v>
      </c>
      <c r="AV18" s="107">
        <v>274</v>
      </c>
      <c r="AW18" s="59">
        <v>55</v>
      </c>
      <c r="AX18" s="59">
        <v>61</v>
      </c>
      <c r="AY18" s="59">
        <v>71</v>
      </c>
      <c r="AZ18" s="59">
        <v>63</v>
      </c>
      <c r="BA18" s="107">
        <v>250</v>
      </c>
      <c r="BB18" s="59">
        <v>56</v>
      </c>
      <c r="BC18" s="25">
        <v>55</v>
      </c>
      <c r="BD18" s="25">
        <v>70</v>
      </c>
      <c r="BE18" s="25">
        <v>72</v>
      </c>
      <c r="BF18" s="46">
        <v>253</v>
      </c>
    </row>
    <row r="19" spans="1:58" ht="12.75" customHeight="1" x14ac:dyDescent="0.2">
      <c r="A19" s="112" t="s">
        <v>171</v>
      </c>
      <c r="B19" s="113"/>
      <c r="J19" s="112" t="s">
        <v>171</v>
      </c>
      <c r="K19" s="113"/>
    </row>
    <row r="20" spans="1:58" ht="12.75" customHeight="1" x14ac:dyDescent="0.2">
      <c r="A20" s="112" t="s">
        <v>172</v>
      </c>
      <c r="B20" s="113"/>
      <c r="J20" s="114" t="s">
        <v>173</v>
      </c>
      <c r="K20" s="113"/>
    </row>
    <row r="21" spans="1:58" ht="12.75" customHeight="1" x14ac:dyDescent="0.2">
      <c r="A21" s="113"/>
      <c r="B21" s="113"/>
      <c r="K21" s="113"/>
    </row>
    <row r="22" spans="1:58" ht="12.75" customHeight="1" x14ac:dyDescent="0.2">
      <c r="A22" s="113"/>
      <c r="B22" s="113"/>
      <c r="J22" s="113"/>
      <c r="K22" s="113"/>
    </row>
    <row r="23" spans="1:58" ht="12.75" customHeight="1" x14ac:dyDescent="0.2"/>
    <row r="24" spans="1:58" ht="12.75" customHeight="1" thickBot="1" x14ac:dyDescent="0.25">
      <c r="A24" s="153" t="s">
        <v>174</v>
      </c>
      <c r="B24" s="153"/>
      <c r="C24" s="153" t="s">
        <v>5</v>
      </c>
      <c r="D24" s="145" t="s">
        <v>6</v>
      </c>
      <c r="E24" s="145" t="s">
        <v>7</v>
      </c>
      <c r="F24" s="145" t="s">
        <v>8</v>
      </c>
      <c r="G24" s="145" t="s">
        <v>9</v>
      </c>
      <c r="H24" s="145" t="s">
        <v>10</v>
      </c>
      <c r="J24" s="8" t="s">
        <v>174</v>
      </c>
      <c r="K24" s="8"/>
      <c r="L24" s="8" t="s">
        <v>131</v>
      </c>
      <c r="M24" s="7" t="s">
        <v>15</v>
      </c>
      <c r="N24" s="7" t="s">
        <v>151</v>
      </c>
      <c r="O24" s="7" t="s">
        <v>133</v>
      </c>
      <c r="P24" s="7" t="s">
        <v>134</v>
      </c>
      <c r="Q24" s="7" t="s">
        <v>135</v>
      </c>
      <c r="R24" s="7" t="s">
        <v>136</v>
      </c>
      <c r="S24" s="7" t="s">
        <v>175</v>
      </c>
      <c r="T24" s="7" t="s">
        <v>22</v>
      </c>
      <c r="U24" s="7" t="s">
        <v>23</v>
      </c>
      <c r="V24" s="7" t="s">
        <v>152</v>
      </c>
      <c r="W24" s="7" t="s">
        <v>138</v>
      </c>
      <c r="X24" s="7" t="s">
        <v>26</v>
      </c>
      <c r="Y24" s="7" t="s">
        <v>27</v>
      </c>
      <c r="Z24" s="7" t="s">
        <v>28</v>
      </c>
      <c r="AA24" s="7" t="s">
        <v>29</v>
      </c>
      <c r="AB24" s="7" t="s">
        <v>30</v>
      </c>
      <c r="AC24" s="7" t="s">
        <v>31</v>
      </c>
      <c r="AD24" s="7" t="s">
        <v>32</v>
      </c>
      <c r="AE24" s="7" t="s">
        <v>33</v>
      </c>
      <c r="AF24" s="7" t="s">
        <v>34</v>
      </c>
      <c r="AG24" s="7" t="s">
        <v>35</v>
      </c>
      <c r="AH24" s="7" t="s">
        <v>36</v>
      </c>
      <c r="AI24" s="7" t="s">
        <v>37</v>
      </c>
      <c r="AJ24" s="7" t="s">
        <v>38</v>
      </c>
      <c r="AK24" s="7" t="s">
        <v>139</v>
      </c>
      <c r="AL24" s="7" t="s">
        <v>40</v>
      </c>
      <c r="AM24" s="7" t="s">
        <v>140</v>
      </c>
      <c r="AN24" s="7" t="s">
        <v>42</v>
      </c>
      <c r="AO24" s="7" t="s">
        <v>43</v>
      </c>
      <c r="AP24" s="7" t="s">
        <v>44</v>
      </c>
      <c r="AQ24" s="7" t="s">
        <v>45</v>
      </c>
      <c r="AR24" s="7" t="s">
        <v>46</v>
      </c>
      <c r="AS24" s="7" t="s">
        <v>47</v>
      </c>
      <c r="AT24" s="7" t="s">
        <v>48</v>
      </c>
      <c r="AU24" s="7" t="s">
        <v>49</v>
      </c>
      <c r="AV24" s="7" t="s">
        <v>176</v>
      </c>
      <c r="AW24" s="7" t="s">
        <v>51</v>
      </c>
      <c r="AX24" s="7" t="s">
        <v>52</v>
      </c>
      <c r="AY24" s="7" t="s">
        <v>53</v>
      </c>
      <c r="AZ24" s="7" t="s">
        <v>8</v>
      </c>
      <c r="BA24" s="7" t="s">
        <v>10</v>
      </c>
      <c r="BB24" s="7" t="s">
        <v>54</v>
      </c>
      <c r="BC24" s="7" t="s">
        <v>55</v>
      </c>
      <c r="BD24" s="7" t="s">
        <v>7</v>
      </c>
      <c r="BE24" s="7" t="s">
        <v>6</v>
      </c>
      <c r="BF24" s="7" t="s">
        <v>177</v>
      </c>
    </row>
    <row r="25" spans="1:58" ht="12.75" customHeight="1" x14ac:dyDescent="0.2">
      <c r="A25" s="9" t="s">
        <v>178</v>
      </c>
      <c r="B25" s="9"/>
      <c r="C25" s="154" t="s">
        <v>59</v>
      </c>
      <c r="D25" s="186">
        <v>12</v>
      </c>
      <c r="E25" s="199">
        <v>21</v>
      </c>
      <c r="F25" s="199">
        <v>11</v>
      </c>
      <c r="G25" s="186">
        <v>68</v>
      </c>
      <c r="H25" s="199">
        <v>76</v>
      </c>
      <c r="J25" s="9" t="s">
        <v>179</v>
      </c>
      <c r="K25" s="9"/>
      <c r="L25" s="9" t="s">
        <v>59</v>
      </c>
      <c r="M25" s="85"/>
      <c r="N25" s="85"/>
      <c r="O25" s="85"/>
      <c r="P25" s="71">
        <v>37</v>
      </c>
      <c r="Q25" s="71">
        <v>35</v>
      </c>
      <c r="R25" s="94">
        <v>127</v>
      </c>
      <c r="S25" s="71">
        <v>22</v>
      </c>
      <c r="T25" s="71">
        <v>25</v>
      </c>
      <c r="U25" s="71">
        <v>29</v>
      </c>
      <c r="V25" s="71">
        <v>25</v>
      </c>
      <c r="W25" s="94">
        <v>101</v>
      </c>
      <c r="X25" s="71">
        <v>19</v>
      </c>
      <c r="Y25" s="71">
        <v>22</v>
      </c>
      <c r="Z25" s="71">
        <v>30</v>
      </c>
      <c r="AA25" s="115">
        <v>20</v>
      </c>
      <c r="AB25" s="121">
        <v>90</v>
      </c>
      <c r="AC25" s="115">
        <v>14</v>
      </c>
      <c r="AD25" s="71">
        <v>17</v>
      </c>
      <c r="AE25" s="14">
        <v>19</v>
      </c>
      <c r="AF25" s="13">
        <v>8</v>
      </c>
      <c r="AG25" s="94">
        <v>58</v>
      </c>
      <c r="AH25" s="115">
        <v>11</v>
      </c>
      <c r="AI25" s="14">
        <v>17</v>
      </c>
      <c r="AJ25" s="14">
        <v>13</v>
      </c>
      <c r="AK25" s="14">
        <v>13</v>
      </c>
      <c r="AL25" s="94">
        <v>54</v>
      </c>
      <c r="AM25" s="14">
        <v>11</v>
      </c>
      <c r="AN25" s="14">
        <v>14</v>
      </c>
      <c r="AO25" s="14">
        <v>15</v>
      </c>
      <c r="AP25" s="14">
        <v>10</v>
      </c>
      <c r="AQ25" s="94">
        <v>50</v>
      </c>
      <c r="AR25" s="14">
        <v>8</v>
      </c>
      <c r="AS25" s="14">
        <v>19</v>
      </c>
      <c r="AT25" s="14">
        <v>19</v>
      </c>
      <c r="AU25" s="14">
        <v>11</v>
      </c>
      <c r="AV25" s="94">
        <v>58</v>
      </c>
      <c r="AW25" s="14">
        <v>10</v>
      </c>
      <c r="AX25" s="14">
        <v>25</v>
      </c>
      <c r="AY25" s="14">
        <v>30</v>
      </c>
      <c r="AZ25" s="14">
        <v>11</v>
      </c>
      <c r="BA25" s="94">
        <v>76</v>
      </c>
      <c r="BB25" s="14">
        <v>15</v>
      </c>
      <c r="BC25" s="14">
        <v>21</v>
      </c>
      <c r="BD25" s="14">
        <v>21</v>
      </c>
      <c r="BE25" s="14">
        <v>12</v>
      </c>
      <c r="BF25" s="186">
        <v>68</v>
      </c>
    </row>
    <row r="26" spans="1:58" ht="12.75" customHeight="1" x14ac:dyDescent="0.2">
      <c r="A26" s="9" t="s">
        <v>180</v>
      </c>
      <c r="B26" s="9"/>
      <c r="C26" s="154" t="s">
        <v>57</v>
      </c>
      <c r="D26" s="187">
        <v>1643</v>
      </c>
      <c r="E26" s="40">
        <v>1314</v>
      </c>
      <c r="F26" s="40">
        <v>1791</v>
      </c>
      <c r="G26" s="187">
        <v>6022</v>
      </c>
      <c r="H26" s="40">
        <v>6078</v>
      </c>
      <c r="J26" s="9" t="s">
        <v>181</v>
      </c>
      <c r="K26" s="9"/>
      <c r="L26" s="9" t="s">
        <v>57</v>
      </c>
      <c r="M26" s="119">
        <v>4519</v>
      </c>
      <c r="N26" s="116">
        <v>1367</v>
      </c>
      <c r="O26" s="116">
        <v>1073</v>
      </c>
      <c r="P26" s="116">
        <v>1332</v>
      </c>
      <c r="Q26" s="116">
        <v>1585</v>
      </c>
      <c r="R26" s="119">
        <v>5431</v>
      </c>
      <c r="S26" s="116">
        <v>1217</v>
      </c>
      <c r="T26" s="116">
        <v>1239</v>
      </c>
      <c r="U26" s="116">
        <v>1171</v>
      </c>
      <c r="V26" s="116">
        <v>1271</v>
      </c>
      <c r="W26" s="119">
        <v>4898</v>
      </c>
      <c r="X26" s="116">
        <v>1307</v>
      </c>
      <c r="Y26" s="116">
        <v>1270</v>
      </c>
      <c r="Z26" s="116">
        <v>1195</v>
      </c>
      <c r="AA26" s="116">
        <v>1391</v>
      </c>
      <c r="AB26" s="119">
        <v>5163</v>
      </c>
      <c r="AC26" s="116">
        <v>1576</v>
      </c>
      <c r="AD26" s="116">
        <v>1368</v>
      </c>
      <c r="AE26" s="40">
        <v>1296</v>
      </c>
      <c r="AF26" s="40">
        <v>1752</v>
      </c>
      <c r="AG26" s="119">
        <v>5992</v>
      </c>
      <c r="AH26" s="116">
        <v>1569</v>
      </c>
      <c r="AI26" s="40">
        <v>1468</v>
      </c>
      <c r="AJ26" s="40">
        <v>1761</v>
      </c>
      <c r="AK26" s="40">
        <v>1510</v>
      </c>
      <c r="AL26" s="119">
        <v>6308</v>
      </c>
      <c r="AM26" s="40">
        <v>1520</v>
      </c>
      <c r="AN26" s="40">
        <v>1455</v>
      </c>
      <c r="AO26" s="40">
        <v>1520</v>
      </c>
      <c r="AP26" s="40">
        <v>1620</v>
      </c>
      <c r="AQ26" s="119">
        <v>6115</v>
      </c>
      <c r="AR26" s="40">
        <v>1546</v>
      </c>
      <c r="AS26" s="40">
        <v>1263</v>
      </c>
      <c r="AT26" s="40">
        <v>1370</v>
      </c>
      <c r="AU26" s="14">
        <v>1718</v>
      </c>
      <c r="AV26" s="121">
        <v>5897</v>
      </c>
      <c r="AW26" s="40">
        <v>1649</v>
      </c>
      <c r="AX26" s="40">
        <v>1338</v>
      </c>
      <c r="AY26" s="40">
        <v>1300</v>
      </c>
      <c r="AZ26" s="40">
        <v>1791</v>
      </c>
      <c r="BA26" s="119">
        <v>6078</v>
      </c>
      <c r="BB26" s="40">
        <v>1662</v>
      </c>
      <c r="BC26" s="40">
        <v>1403</v>
      </c>
      <c r="BD26" s="40">
        <v>1314</v>
      </c>
      <c r="BE26" s="40">
        <v>1643</v>
      </c>
      <c r="BF26" s="187">
        <v>6022</v>
      </c>
    </row>
    <row r="27" spans="1:58" ht="12.75" customHeight="1" x14ac:dyDescent="0.2">
      <c r="A27" s="9" t="s">
        <v>127</v>
      </c>
      <c r="B27" s="9"/>
      <c r="C27" s="154"/>
      <c r="D27" s="186"/>
      <c r="E27" s="14"/>
      <c r="F27" s="14"/>
      <c r="G27" s="186"/>
      <c r="H27" s="14"/>
      <c r="J27" s="9" t="s">
        <v>127</v>
      </c>
      <c r="K27" s="9"/>
      <c r="L27" s="9"/>
      <c r="M27" s="94"/>
      <c r="O27" s="14"/>
      <c r="R27" s="94"/>
      <c r="W27" s="94"/>
      <c r="AA27" s="115"/>
      <c r="AB27" s="121"/>
      <c r="AC27" s="115"/>
      <c r="AE27" s="14"/>
      <c r="AF27" s="14"/>
      <c r="AG27" s="94"/>
      <c r="AH27" s="115"/>
      <c r="AI27" s="14"/>
      <c r="AJ27" s="14"/>
      <c r="AK27" s="14"/>
      <c r="AL27" s="94"/>
      <c r="AM27" s="14"/>
      <c r="AN27" s="14"/>
      <c r="AO27" s="14"/>
      <c r="AP27" s="14"/>
      <c r="AQ27" s="94"/>
      <c r="AR27" s="14"/>
      <c r="AS27" s="14"/>
      <c r="AT27" s="14"/>
      <c r="AU27" s="14"/>
      <c r="AV27" s="94"/>
      <c r="AW27" s="14" t="s">
        <v>117</v>
      </c>
      <c r="AX27" s="14"/>
      <c r="AY27" s="14"/>
      <c r="AZ27" s="14"/>
      <c r="BA27" s="94"/>
      <c r="BB27" s="14" t="s">
        <v>117</v>
      </c>
      <c r="BC27" s="14"/>
      <c r="BD27" s="14"/>
      <c r="BE27" s="14"/>
      <c r="BF27" s="186"/>
    </row>
    <row r="28" spans="1:58" ht="12.75" customHeight="1" x14ac:dyDescent="0.2">
      <c r="B28" s="9" t="s">
        <v>182</v>
      </c>
      <c r="C28" s="154" t="s">
        <v>59</v>
      </c>
      <c r="D28" s="186">
        <v>52</v>
      </c>
      <c r="E28" s="14">
        <v>44</v>
      </c>
      <c r="F28" s="14">
        <v>54</v>
      </c>
      <c r="G28" s="186">
        <v>188</v>
      </c>
      <c r="H28" s="14">
        <v>186</v>
      </c>
      <c r="K28" s="9" t="s">
        <v>182</v>
      </c>
      <c r="L28" s="9" t="s">
        <v>59</v>
      </c>
      <c r="M28" s="94">
        <v>107</v>
      </c>
      <c r="N28" s="71">
        <v>34</v>
      </c>
      <c r="O28" s="14">
        <v>30</v>
      </c>
      <c r="P28" s="71">
        <v>36</v>
      </c>
      <c r="Q28" s="71">
        <v>29</v>
      </c>
      <c r="R28" s="94">
        <v>124</v>
      </c>
      <c r="S28" s="71">
        <v>33</v>
      </c>
      <c r="T28" s="71">
        <v>38</v>
      </c>
      <c r="U28" s="115">
        <v>37</v>
      </c>
      <c r="V28" s="115">
        <v>36.299999999999997</v>
      </c>
      <c r="W28" s="121">
        <v>143.5</v>
      </c>
      <c r="X28" s="115">
        <v>37.5</v>
      </c>
      <c r="Y28" s="115">
        <v>40.5</v>
      </c>
      <c r="Z28" s="71">
        <v>40</v>
      </c>
      <c r="AA28" s="115">
        <v>41.9</v>
      </c>
      <c r="AB28" s="121">
        <v>160.4</v>
      </c>
      <c r="AC28" s="115">
        <v>44.2</v>
      </c>
      <c r="AD28" s="71">
        <v>48</v>
      </c>
      <c r="AE28" s="14">
        <v>50</v>
      </c>
      <c r="AF28" s="14">
        <v>50</v>
      </c>
      <c r="AG28" s="94">
        <v>192</v>
      </c>
      <c r="AH28" s="115">
        <v>51</v>
      </c>
      <c r="AI28" s="14">
        <v>49</v>
      </c>
      <c r="AJ28" s="14">
        <v>55</v>
      </c>
      <c r="AK28" s="14">
        <v>52</v>
      </c>
      <c r="AL28" s="94">
        <v>207</v>
      </c>
      <c r="AM28" s="14">
        <v>53</v>
      </c>
      <c r="AN28" s="14">
        <v>53</v>
      </c>
      <c r="AO28" s="14">
        <v>54</v>
      </c>
      <c r="AP28" s="14">
        <v>54</v>
      </c>
      <c r="AQ28" s="94">
        <v>213</v>
      </c>
      <c r="AR28" s="14">
        <v>53</v>
      </c>
      <c r="AS28" s="14">
        <v>44</v>
      </c>
      <c r="AT28" s="14">
        <v>45</v>
      </c>
      <c r="AU28" s="14">
        <v>54</v>
      </c>
      <c r="AV28" s="94">
        <v>196</v>
      </c>
      <c r="AW28" s="14">
        <v>55</v>
      </c>
      <c r="AX28" s="14">
        <v>41</v>
      </c>
      <c r="AY28" s="14">
        <v>36</v>
      </c>
      <c r="AZ28" s="14">
        <v>54</v>
      </c>
      <c r="BA28" s="94">
        <v>186</v>
      </c>
      <c r="BB28" s="14">
        <v>48</v>
      </c>
      <c r="BC28" s="14">
        <v>44</v>
      </c>
      <c r="BD28" s="14">
        <v>44</v>
      </c>
      <c r="BE28" s="14">
        <v>52</v>
      </c>
      <c r="BF28" s="186">
        <v>188</v>
      </c>
    </row>
    <row r="29" spans="1:58" ht="12.75" customHeight="1" x14ac:dyDescent="0.2">
      <c r="B29" s="9" t="s">
        <v>183</v>
      </c>
      <c r="C29" s="154" t="s">
        <v>59</v>
      </c>
      <c r="D29" s="186">
        <v>14</v>
      </c>
      <c r="E29" s="14">
        <v>14</v>
      </c>
      <c r="F29" s="14">
        <v>15</v>
      </c>
      <c r="G29" s="186">
        <v>57</v>
      </c>
      <c r="H29" s="14">
        <v>57</v>
      </c>
      <c r="K29" s="9" t="s">
        <v>183</v>
      </c>
      <c r="L29" s="9" t="s">
        <v>59</v>
      </c>
      <c r="M29" s="85"/>
      <c r="N29" s="71">
        <v>15</v>
      </c>
      <c r="O29" s="14">
        <v>15</v>
      </c>
      <c r="P29" s="71">
        <v>16</v>
      </c>
      <c r="Q29" s="71">
        <v>15</v>
      </c>
      <c r="R29" s="94">
        <v>62</v>
      </c>
      <c r="S29" s="71">
        <v>15</v>
      </c>
      <c r="T29" s="71">
        <v>14</v>
      </c>
      <c r="U29" s="115">
        <v>15.4</v>
      </c>
      <c r="V29" s="115">
        <v>14.6</v>
      </c>
      <c r="W29" s="121">
        <v>59.5</v>
      </c>
      <c r="X29" s="115">
        <v>14.1</v>
      </c>
      <c r="Y29" s="115">
        <v>14.4</v>
      </c>
      <c r="Z29" s="71">
        <v>15</v>
      </c>
      <c r="AA29" s="115">
        <v>14.5</v>
      </c>
      <c r="AB29" s="121">
        <v>57.9</v>
      </c>
      <c r="AC29" s="115">
        <v>15</v>
      </c>
      <c r="AD29" s="71">
        <v>9</v>
      </c>
      <c r="AE29" s="14">
        <v>11</v>
      </c>
      <c r="AF29" s="14">
        <v>15</v>
      </c>
      <c r="AG29" s="94">
        <v>50</v>
      </c>
      <c r="AH29" s="115">
        <v>13</v>
      </c>
      <c r="AI29" s="14">
        <v>14</v>
      </c>
      <c r="AJ29" s="14">
        <v>15</v>
      </c>
      <c r="AK29" s="14">
        <v>13</v>
      </c>
      <c r="AL29" s="94">
        <v>55</v>
      </c>
      <c r="AM29" s="14">
        <v>13</v>
      </c>
      <c r="AN29" s="14">
        <v>13</v>
      </c>
      <c r="AO29" s="14">
        <v>15</v>
      </c>
      <c r="AP29" s="14">
        <v>15</v>
      </c>
      <c r="AQ29" s="94">
        <v>56</v>
      </c>
      <c r="AR29" s="14">
        <v>14</v>
      </c>
      <c r="AS29" s="14">
        <v>14</v>
      </c>
      <c r="AT29" s="14">
        <v>15</v>
      </c>
      <c r="AU29" s="14">
        <v>14</v>
      </c>
      <c r="AV29" s="94">
        <v>57</v>
      </c>
      <c r="AW29" s="14">
        <v>14</v>
      </c>
      <c r="AX29" s="14">
        <v>14</v>
      </c>
      <c r="AY29" s="14">
        <v>14</v>
      </c>
      <c r="AZ29" s="14">
        <v>15</v>
      </c>
      <c r="BA29" s="94">
        <v>57</v>
      </c>
      <c r="BB29" s="14">
        <v>14</v>
      </c>
      <c r="BC29" s="14">
        <v>14</v>
      </c>
      <c r="BD29" s="14">
        <v>14</v>
      </c>
      <c r="BE29" s="14">
        <v>14</v>
      </c>
      <c r="BF29" s="186">
        <v>57</v>
      </c>
    </row>
    <row r="30" spans="1:58" ht="12.75" customHeight="1" thickBot="1" x14ac:dyDescent="0.25">
      <c r="A30" s="9"/>
      <c r="B30" s="9" t="s">
        <v>69</v>
      </c>
      <c r="C30" s="159" t="s">
        <v>59</v>
      </c>
      <c r="D30" s="188">
        <v>32</v>
      </c>
      <c r="E30" s="181">
        <v>21</v>
      </c>
      <c r="F30" s="181">
        <v>39</v>
      </c>
      <c r="G30" s="188">
        <v>118</v>
      </c>
      <c r="H30" s="181">
        <v>122</v>
      </c>
      <c r="J30" s="9"/>
      <c r="K30" s="9" t="s">
        <v>69</v>
      </c>
      <c r="L30" s="9" t="s">
        <v>59</v>
      </c>
      <c r="M30" s="94">
        <v>170</v>
      </c>
      <c r="N30" s="71">
        <v>34</v>
      </c>
      <c r="O30" s="14">
        <v>21</v>
      </c>
      <c r="P30" s="71">
        <v>22</v>
      </c>
      <c r="Q30" s="71">
        <v>44</v>
      </c>
      <c r="R30" s="122">
        <v>120</v>
      </c>
      <c r="S30" s="71">
        <v>26</v>
      </c>
      <c r="T30" s="71">
        <v>23</v>
      </c>
      <c r="U30" s="115">
        <v>18.399999999999999</v>
      </c>
      <c r="V30" s="115">
        <v>26.7</v>
      </c>
      <c r="W30" s="121">
        <v>94.4</v>
      </c>
      <c r="X30" s="115">
        <v>27.7</v>
      </c>
      <c r="Y30" s="115">
        <v>22.3</v>
      </c>
      <c r="Z30" s="71">
        <v>19</v>
      </c>
      <c r="AA30" s="115">
        <v>26.3</v>
      </c>
      <c r="AB30" s="121">
        <v>95.3</v>
      </c>
      <c r="AC30" s="115">
        <v>35.700000000000003</v>
      </c>
      <c r="AD30" s="71">
        <v>25</v>
      </c>
      <c r="AE30" s="14">
        <v>17</v>
      </c>
      <c r="AF30" s="14">
        <v>41</v>
      </c>
      <c r="AG30" s="94">
        <v>119</v>
      </c>
      <c r="AH30" s="115">
        <v>31</v>
      </c>
      <c r="AI30" s="14">
        <v>25</v>
      </c>
      <c r="AJ30" s="14">
        <v>36</v>
      </c>
      <c r="AK30" s="14">
        <v>33</v>
      </c>
      <c r="AL30" s="94">
        <v>125</v>
      </c>
      <c r="AM30" s="14">
        <v>26</v>
      </c>
      <c r="AN30" s="14">
        <v>21</v>
      </c>
      <c r="AO30" s="14">
        <v>23</v>
      </c>
      <c r="AP30" s="14">
        <v>32</v>
      </c>
      <c r="AQ30" s="94">
        <v>102</v>
      </c>
      <c r="AR30" s="14">
        <v>26</v>
      </c>
      <c r="AS30" s="14">
        <v>18</v>
      </c>
      <c r="AT30" s="14">
        <v>23</v>
      </c>
      <c r="AU30" s="14">
        <v>35</v>
      </c>
      <c r="AV30" s="94">
        <v>102</v>
      </c>
      <c r="AW30" s="14">
        <v>30</v>
      </c>
      <c r="AX30" s="14">
        <v>25</v>
      </c>
      <c r="AY30" s="14">
        <v>28</v>
      </c>
      <c r="AZ30" s="14">
        <v>39</v>
      </c>
      <c r="BA30" s="94">
        <v>122</v>
      </c>
      <c r="BB30" s="14">
        <v>38</v>
      </c>
      <c r="BC30" s="181">
        <v>27</v>
      </c>
      <c r="BD30" s="181">
        <v>21</v>
      </c>
      <c r="BE30" s="181">
        <v>32</v>
      </c>
      <c r="BF30" s="188">
        <v>118</v>
      </c>
    </row>
    <row r="31" spans="1:58" ht="12.75" customHeight="1" thickBot="1" x14ac:dyDescent="0.25">
      <c r="A31" s="29" t="s">
        <v>184</v>
      </c>
      <c r="B31" s="29"/>
      <c r="C31" s="160" t="s">
        <v>59</v>
      </c>
      <c r="D31" s="190">
        <v>98</v>
      </c>
      <c r="E31" s="189">
        <v>79</v>
      </c>
      <c r="F31" s="189">
        <v>108</v>
      </c>
      <c r="G31" s="190">
        <v>363</v>
      </c>
      <c r="H31" s="205">
        <v>365</v>
      </c>
      <c r="J31" s="29" t="s">
        <v>184</v>
      </c>
      <c r="K31" s="29"/>
      <c r="L31" s="29" t="s">
        <v>59</v>
      </c>
      <c r="M31" s="104">
        <v>277</v>
      </c>
      <c r="N31" s="101">
        <v>83</v>
      </c>
      <c r="O31" s="35">
        <v>66</v>
      </c>
      <c r="P31" s="101">
        <v>74</v>
      </c>
      <c r="Q31" s="101">
        <v>88</v>
      </c>
      <c r="R31" s="104">
        <v>306</v>
      </c>
      <c r="S31" s="101">
        <v>74</v>
      </c>
      <c r="T31" s="101">
        <v>75</v>
      </c>
      <c r="U31" s="118">
        <v>70.8</v>
      </c>
      <c r="V31" s="118">
        <v>77.5</v>
      </c>
      <c r="W31" s="120">
        <v>297.39999999999998</v>
      </c>
      <c r="X31" s="118">
        <v>79.3</v>
      </c>
      <c r="Y31" s="118">
        <v>77.2</v>
      </c>
      <c r="Z31" s="101">
        <v>75</v>
      </c>
      <c r="AA31" s="118">
        <v>82.7</v>
      </c>
      <c r="AB31" s="120">
        <v>313.7</v>
      </c>
      <c r="AC31" s="118">
        <v>95</v>
      </c>
      <c r="AD31" s="101">
        <v>82</v>
      </c>
      <c r="AE31" s="35">
        <v>78</v>
      </c>
      <c r="AF31" s="35">
        <v>106</v>
      </c>
      <c r="AG31" s="120">
        <v>361</v>
      </c>
      <c r="AH31" s="118">
        <v>95</v>
      </c>
      <c r="AI31" s="35">
        <v>89</v>
      </c>
      <c r="AJ31" s="35">
        <v>106</v>
      </c>
      <c r="AK31" s="35">
        <v>98</v>
      </c>
      <c r="AL31" s="120">
        <v>387</v>
      </c>
      <c r="AM31" s="35">
        <v>92</v>
      </c>
      <c r="AN31" s="35">
        <v>88</v>
      </c>
      <c r="AO31" s="35">
        <v>92</v>
      </c>
      <c r="AP31" s="35">
        <v>101</v>
      </c>
      <c r="AQ31" s="120">
        <v>372</v>
      </c>
      <c r="AR31" s="35">
        <v>93</v>
      </c>
      <c r="AS31" s="35">
        <v>76</v>
      </c>
      <c r="AT31" s="35">
        <v>83</v>
      </c>
      <c r="AU31" s="35">
        <v>103</v>
      </c>
      <c r="AV31" s="120">
        <v>355</v>
      </c>
      <c r="AW31" s="35">
        <v>99</v>
      </c>
      <c r="AX31" s="35">
        <v>80</v>
      </c>
      <c r="AY31" s="35">
        <v>78</v>
      </c>
      <c r="AZ31" s="35">
        <v>108</v>
      </c>
      <c r="BA31" s="120">
        <v>365</v>
      </c>
      <c r="BB31" s="35">
        <v>100</v>
      </c>
      <c r="BC31" s="189">
        <v>84</v>
      </c>
      <c r="BD31" s="189">
        <v>79</v>
      </c>
      <c r="BE31" s="189">
        <v>98</v>
      </c>
      <c r="BF31" s="190">
        <v>363</v>
      </c>
    </row>
    <row r="32" spans="1:58" ht="12.75" customHeight="1" thickBot="1" x14ac:dyDescent="0.25">
      <c r="A32" s="57" t="s">
        <v>185</v>
      </c>
      <c r="B32" s="57"/>
      <c r="C32" s="160"/>
      <c r="D32" s="188">
        <v>29</v>
      </c>
      <c r="E32" s="181">
        <v>21</v>
      </c>
      <c r="F32" s="181">
        <v>30</v>
      </c>
      <c r="G32" s="188">
        <v>101</v>
      </c>
      <c r="H32" s="206">
        <v>100</v>
      </c>
      <c r="J32" s="57" t="s">
        <v>185</v>
      </c>
      <c r="K32" s="57"/>
      <c r="L32" s="57" t="s">
        <v>186</v>
      </c>
      <c r="M32" s="107">
        <v>75</v>
      </c>
      <c r="N32" s="106">
        <v>21</v>
      </c>
      <c r="O32" s="59">
        <v>21</v>
      </c>
      <c r="P32" s="106">
        <v>20</v>
      </c>
      <c r="Q32" s="106">
        <v>26</v>
      </c>
      <c r="R32" s="60">
        <v>89</v>
      </c>
      <c r="S32" s="106">
        <v>19</v>
      </c>
      <c r="T32" s="106">
        <v>21</v>
      </c>
      <c r="U32" s="106">
        <v>20</v>
      </c>
      <c r="V32" s="106">
        <v>20</v>
      </c>
      <c r="W32" s="107">
        <v>80</v>
      </c>
      <c r="X32" s="106">
        <v>23</v>
      </c>
      <c r="Y32" s="106">
        <v>21</v>
      </c>
      <c r="Z32" s="106">
        <v>21</v>
      </c>
      <c r="AA32" s="106">
        <v>22</v>
      </c>
      <c r="AB32" s="107">
        <v>87</v>
      </c>
      <c r="AC32" s="106">
        <v>27</v>
      </c>
      <c r="AD32" s="106">
        <v>24</v>
      </c>
      <c r="AE32" s="59">
        <v>20</v>
      </c>
      <c r="AF32" s="59">
        <v>30</v>
      </c>
      <c r="AG32" s="107">
        <v>101</v>
      </c>
      <c r="AH32" s="106">
        <v>26</v>
      </c>
      <c r="AI32" s="59">
        <v>25</v>
      </c>
      <c r="AJ32" s="59">
        <v>29</v>
      </c>
      <c r="AK32" s="59">
        <v>29</v>
      </c>
      <c r="AL32" s="107">
        <v>109</v>
      </c>
      <c r="AM32" s="59">
        <v>25</v>
      </c>
      <c r="AN32" s="59">
        <v>25</v>
      </c>
      <c r="AO32" s="59">
        <v>26</v>
      </c>
      <c r="AP32" s="59">
        <v>28</v>
      </c>
      <c r="AQ32" s="107">
        <v>104</v>
      </c>
      <c r="AR32" s="59">
        <v>27</v>
      </c>
      <c r="AS32" s="59">
        <v>22</v>
      </c>
      <c r="AT32" s="59">
        <v>22</v>
      </c>
      <c r="AU32" s="59">
        <v>29</v>
      </c>
      <c r="AV32" s="107">
        <v>100</v>
      </c>
      <c r="AW32" s="59">
        <v>27</v>
      </c>
      <c r="AX32" s="59">
        <v>22</v>
      </c>
      <c r="AY32" s="59">
        <v>21</v>
      </c>
      <c r="AZ32" s="59">
        <v>30</v>
      </c>
      <c r="BA32" s="107">
        <v>100</v>
      </c>
      <c r="BB32" s="59">
        <v>27</v>
      </c>
      <c r="BC32" s="189">
        <v>24</v>
      </c>
      <c r="BD32" s="189">
        <v>21</v>
      </c>
      <c r="BE32" s="181">
        <v>29</v>
      </c>
      <c r="BF32" s="188">
        <v>101</v>
      </c>
    </row>
    <row r="33" spans="1:10" ht="12.75" customHeight="1" x14ac:dyDescent="0.2">
      <c r="A33" s="112" t="s">
        <v>187</v>
      </c>
      <c r="J33" s="114" t="s">
        <v>188</v>
      </c>
    </row>
    <row r="34" spans="1:10" ht="16.5" x14ac:dyDescent="0.2">
      <c r="A34" s="168" t="s">
        <v>189</v>
      </c>
      <c r="J34" s="114" t="s">
        <v>190</v>
      </c>
    </row>
    <row r="40" spans="1:10" x14ac:dyDescent="0.2">
      <c r="A40" s="112"/>
    </row>
    <row r="41" spans="1:10" x14ac:dyDescent="0.2">
      <c r="A41" s="112"/>
    </row>
    <row r="42" spans="1:10" x14ac:dyDescent="0.2">
      <c r="A42" s="112"/>
    </row>
  </sheetData>
  <pageMargins left="0.7" right="0.7" top="0.75" bottom="0.75"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D9FFFF"/>
  </sheetPr>
  <dimension ref="A1:BF32"/>
  <sheetViews>
    <sheetView topLeftCell="AA1" zoomScale="130" zoomScaleNormal="130" workbookViewId="0">
      <selection activeCell="BG20" sqref="BG20"/>
    </sheetView>
  </sheetViews>
  <sheetFormatPr defaultColWidth="9.140625" defaultRowHeight="11.25" x14ac:dyDescent="0.2"/>
  <cols>
    <col min="1" max="1" width="28.140625" style="71" customWidth="1"/>
    <col min="2" max="2" width="17.85546875" style="71" customWidth="1"/>
    <col min="3" max="8" width="12.7109375" style="71" customWidth="1"/>
    <col min="9" max="9" width="9.140625" style="71" customWidth="1"/>
    <col min="10" max="10" width="28.28515625" style="71" customWidth="1"/>
    <col min="11" max="11" width="17.5703125" style="71" customWidth="1"/>
    <col min="12" max="39" width="12.7109375" style="71" customWidth="1"/>
    <col min="40" max="41" width="12.42578125" style="71" customWidth="1"/>
    <col min="42" max="47" width="12.7109375" style="71" customWidth="1"/>
    <col min="48" max="48" width="10.7109375" style="71" customWidth="1"/>
    <col min="49" max="49" width="12.7109375" style="71" customWidth="1"/>
    <col min="50" max="16384" width="9.140625" style="71"/>
  </cols>
  <sheetData>
    <row r="1" spans="1:58" x14ac:dyDescent="0.2">
      <c r="A1" s="4" t="s">
        <v>0</v>
      </c>
      <c r="B1" s="5"/>
      <c r="C1" s="5"/>
      <c r="D1" s="5"/>
      <c r="E1" s="5"/>
      <c r="F1" s="5"/>
      <c r="G1" s="5"/>
      <c r="H1" s="5"/>
      <c r="I1" s="5"/>
      <c r="J1" s="4" t="s">
        <v>1</v>
      </c>
    </row>
    <row r="3" spans="1:58" ht="12.75" customHeight="1" x14ac:dyDescent="0.2">
      <c r="A3" s="111" t="s">
        <v>191</v>
      </c>
      <c r="B3" s="111"/>
      <c r="J3" s="111" t="s">
        <v>114</v>
      </c>
      <c r="K3" s="111"/>
    </row>
    <row r="4" spans="1:58" ht="12.75" customHeight="1" x14ac:dyDescent="0.2"/>
    <row r="5" spans="1:58" ht="12.75" customHeight="1" thickBot="1" x14ac:dyDescent="0.25">
      <c r="A5" s="153" t="s">
        <v>130</v>
      </c>
      <c r="B5" s="153"/>
      <c r="C5" s="153" t="s">
        <v>5</v>
      </c>
      <c r="D5" s="145" t="s">
        <v>6</v>
      </c>
      <c r="E5" s="145" t="s">
        <v>7</v>
      </c>
      <c r="F5" s="145" t="s">
        <v>8</v>
      </c>
      <c r="G5" s="145" t="s">
        <v>9</v>
      </c>
      <c r="H5" s="145" t="s">
        <v>10</v>
      </c>
      <c r="J5" s="8" t="s">
        <v>130</v>
      </c>
      <c r="K5" s="8"/>
      <c r="L5" s="8" t="s">
        <v>131</v>
      </c>
      <c r="M5" s="7" t="s">
        <v>15</v>
      </c>
      <c r="N5" s="7" t="s">
        <v>151</v>
      </c>
      <c r="O5" s="7" t="s">
        <v>133</v>
      </c>
      <c r="P5" s="7" t="s">
        <v>134</v>
      </c>
      <c r="Q5" s="7" t="s">
        <v>135</v>
      </c>
      <c r="R5" s="7" t="s">
        <v>136</v>
      </c>
      <c r="S5" s="7" t="s">
        <v>21</v>
      </c>
      <c r="T5" s="7" t="s">
        <v>22</v>
      </c>
      <c r="U5" s="7" t="s">
        <v>23</v>
      </c>
      <c r="V5" s="7" t="s">
        <v>152</v>
      </c>
      <c r="W5" s="7" t="s">
        <v>138</v>
      </c>
      <c r="X5" s="7" t="s">
        <v>26</v>
      </c>
      <c r="Y5" s="7" t="s">
        <v>27</v>
      </c>
      <c r="Z5" s="7" t="s">
        <v>28</v>
      </c>
      <c r="AA5" s="7" t="s">
        <v>29</v>
      </c>
      <c r="AB5" s="7" t="s">
        <v>30</v>
      </c>
      <c r="AC5" s="7" t="s">
        <v>31</v>
      </c>
      <c r="AD5" s="7" t="s">
        <v>32</v>
      </c>
      <c r="AE5" s="7" t="s">
        <v>33</v>
      </c>
      <c r="AF5" s="7" t="s">
        <v>34</v>
      </c>
      <c r="AG5" s="7" t="s">
        <v>35</v>
      </c>
      <c r="AH5" s="7" t="s">
        <v>36</v>
      </c>
      <c r="AI5" s="7" t="s">
        <v>37</v>
      </c>
      <c r="AJ5" s="7" t="s">
        <v>38</v>
      </c>
      <c r="AK5" s="7" t="s">
        <v>139</v>
      </c>
      <c r="AL5" s="7" t="s">
        <v>40</v>
      </c>
      <c r="AM5" s="7" t="s">
        <v>140</v>
      </c>
      <c r="AN5" s="7" t="s">
        <v>42</v>
      </c>
      <c r="AO5" s="7" t="s">
        <v>43</v>
      </c>
      <c r="AP5" s="7" t="s">
        <v>44</v>
      </c>
      <c r="AQ5" s="7" t="s">
        <v>45</v>
      </c>
      <c r="AR5" s="7" t="s">
        <v>46</v>
      </c>
      <c r="AS5" s="7" t="s">
        <v>47</v>
      </c>
      <c r="AT5" s="7" t="s">
        <v>48</v>
      </c>
      <c r="AU5" s="7" t="s">
        <v>49</v>
      </c>
      <c r="AV5" s="7" t="s">
        <v>50</v>
      </c>
      <c r="AW5" s="7" t="s">
        <v>51</v>
      </c>
      <c r="AX5" s="7" t="s">
        <v>52</v>
      </c>
      <c r="AY5" s="7" t="s">
        <v>53</v>
      </c>
      <c r="AZ5" s="7" t="s">
        <v>8</v>
      </c>
      <c r="BA5" s="7" t="s">
        <v>82</v>
      </c>
      <c r="BB5" s="7" t="s">
        <v>54</v>
      </c>
      <c r="BC5" s="7" t="s">
        <v>55</v>
      </c>
      <c r="BD5" s="7" t="s">
        <v>7</v>
      </c>
      <c r="BE5" s="7" t="s">
        <v>6</v>
      </c>
      <c r="BF5" s="7" t="s">
        <v>83</v>
      </c>
    </row>
    <row r="6" spans="1:58" ht="12.75" customHeight="1" x14ac:dyDescent="0.2">
      <c r="A6" s="8" t="s">
        <v>141</v>
      </c>
      <c r="B6" s="8"/>
      <c r="C6" s="154"/>
      <c r="D6" s="198"/>
      <c r="E6" s="199"/>
      <c r="F6" s="199"/>
      <c r="G6" s="198"/>
      <c r="H6" s="199"/>
      <c r="J6" s="8" t="s">
        <v>141</v>
      </c>
      <c r="K6" s="8"/>
      <c r="L6" s="8"/>
      <c r="M6" s="94"/>
      <c r="R6" s="94"/>
      <c r="W6" s="94"/>
      <c r="AB6" s="94"/>
      <c r="AG6" s="94"/>
      <c r="AL6" s="94"/>
      <c r="AM6" s="14"/>
      <c r="AO6" s="14"/>
      <c r="AP6" s="14"/>
      <c r="AQ6" s="94"/>
      <c r="AR6" s="14"/>
      <c r="AS6" s="14"/>
      <c r="AT6" s="14"/>
      <c r="AU6" s="14"/>
      <c r="AV6" s="94"/>
      <c r="AW6" s="14"/>
      <c r="AX6" s="14"/>
      <c r="AY6" s="14"/>
      <c r="AZ6" s="14"/>
      <c r="BA6" s="94"/>
      <c r="BB6" s="14"/>
      <c r="BC6" s="14"/>
      <c r="BD6" s="14"/>
      <c r="BE6" s="14"/>
      <c r="BF6" s="26"/>
    </row>
    <row r="7" spans="1:58" ht="12.75" customHeight="1" x14ac:dyDescent="0.2">
      <c r="A7" s="9" t="s">
        <v>192</v>
      </c>
      <c r="B7" s="9"/>
      <c r="C7" s="154"/>
      <c r="D7" s="26"/>
      <c r="E7" s="14"/>
      <c r="F7" s="14"/>
      <c r="G7" s="26"/>
      <c r="H7" s="14"/>
      <c r="J7" s="9" t="s">
        <v>192</v>
      </c>
      <c r="K7" s="9"/>
      <c r="L7" s="9"/>
      <c r="M7" s="94"/>
      <c r="R7" s="94"/>
      <c r="W7" s="94"/>
      <c r="AB7" s="94"/>
      <c r="AG7" s="94"/>
      <c r="AL7" s="94"/>
      <c r="AM7" s="14"/>
      <c r="AO7" s="14"/>
      <c r="AP7" s="14"/>
      <c r="AQ7" s="94"/>
      <c r="AR7" s="14"/>
      <c r="AS7" s="14"/>
      <c r="AT7" s="14"/>
      <c r="AU7" s="14"/>
      <c r="AV7" s="94"/>
      <c r="AW7" s="14"/>
      <c r="AX7" s="14"/>
      <c r="AY7" s="14"/>
      <c r="AZ7" s="14"/>
      <c r="BA7" s="94"/>
      <c r="BB7" s="14"/>
      <c r="BC7" s="14"/>
      <c r="BD7" s="14"/>
      <c r="BE7" s="14"/>
      <c r="BF7" s="26"/>
    </row>
    <row r="8" spans="1:58" ht="12.75" customHeight="1" x14ac:dyDescent="0.2">
      <c r="B8" s="9" t="s">
        <v>181</v>
      </c>
      <c r="C8" s="154" t="s">
        <v>57</v>
      </c>
      <c r="D8" s="26">
        <v>920.3</v>
      </c>
      <c r="E8" s="14">
        <v>811.3</v>
      </c>
      <c r="F8" s="14">
        <v>760.3</v>
      </c>
      <c r="G8" s="182">
        <v>3451.4</v>
      </c>
      <c r="H8" s="196">
        <v>3253.4</v>
      </c>
      <c r="K8" s="9" t="s">
        <v>181</v>
      </c>
      <c r="L8" s="9" t="s">
        <v>57</v>
      </c>
      <c r="M8" s="102">
        <v>1070.7</v>
      </c>
      <c r="N8" s="13">
        <v>232.8</v>
      </c>
      <c r="O8" s="13">
        <v>300.10000000000002</v>
      </c>
      <c r="P8" s="13">
        <v>285.7</v>
      </c>
      <c r="Q8" s="13">
        <v>282.60000000000002</v>
      </c>
      <c r="R8" s="102">
        <v>1101.2</v>
      </c>
      <c r="S8" s="13">
        <v>180.9</v>
      </c>
      <c r="T8" s="13">
        <v>203.4</v>
      </c>
      <c r="U8" s="13">
        <v>303.5</v>
      </c>
      <c r="V8" s="13">
        <v>314</v>
      </c>
      <c r="W8" s="102">
        <v>1001.8</v>
      </c>
      <c r="X8" s="13">
        <v>265.8</v>
      </c>
      <c r="Y8" s="13">
        <v>284</v>
      </c>
      <c r="Z8" s="13">
        <v>287.60000000000002</v>
      </c>
      <c r="AA8" s="13">
        <v>286.2</v>
      </c>
      <c r="AB8" s="102">
        <v>1123.5999999999999</v>
      </c>
      <c r="AC8" s="13">
        <v>287.8</v>
      </c>
      <c r="AD8" s="13">
        <v>265.2</v>
      </c>
      <c r="AE8" s="14">
        <v>313.60000000000002</v>
      </c>
      <c r="AF8" s="14">
        <v>296.60000000000002</v>
      </c>
      <c r="AG8" s="102">
        <v>1163.2</v>
      </c>
      <c r="AH8" s="13">
        <v>270.8</v>
      </c>
      <c r="AI8" s="13">
        <v>265.2</v>
      </c>
      <c r="AJ8" s="13">
        <v>296.39999999999998</v>
      </c>
      <c r="AK8" s="13">
        <v>269.2</v>
      </c>
      <c r="AL8" s="102">
        <v>1101.5999999999999</v>
      </c>
      <c r="AM8" s="14">
        <v>913.4</v>
      </c>
      <c r="AN8" s="14">
        <v>853.5</v>
      </c>
      <c r="AO8" s="14">
        <v>930.1</v>
      </c>
      <c r="AP8" s="14">
        <v>845.9</v>
      </c>
      <c r="AQ8" s="102">
        <v>3542.9</v>
      </c>
      <c r="AR8" s="14">
        <v>869.2</v>
      </c>
      <c r="AS8" s="14">
        <v>876.3</v>
      </c>
      <c r="AT8" s="14">
        <v>866.8</v>
      </c>
      <c r="AU8" s="14">
        <v>880.6</v>
      </c>
      <c r="AV8" s="102">
        <v>3492.9</v>
      </c>
      <c r="AW8" s="14">
        <v>861.3</v>
      </c>
      <c r="AX8" s="14">
        <v>865.6</v>
      </c>
      <c r="AY8" s="14">
        <v>766.2</v>
      </c>
      <c r="AZ8" s="14">
        <v>760.3</v>
      </c>
      <c r="BA8" s="102">
        <v>3253.4</v>
      </c>
      <c r="BB8" s="14">
        <v>887.4</v>
      </c>
      <c r="BC8" s="14">
        <v>832.4</v>
      </c>
      <c r="BD8" s="14">
        <v>811.3</v>
      </c>
      <c r="BE8" s="14">
        <v>920.3</v>
      </c>
      <c r="BF8" s="182">
        <v>3451.4</v>
      </c>
    </row>
    <row r="9" spans="1:58" ht="12.75" customHeight="1" x14ac:dyDescent="0.2">
      <c r="B9" s="9" t="s">
        <v>62</v>
      </c>
      <c r="C9" s="154" t="s">
        <v>61</v>
      </c>
      <c r="D9" s="26">
        <v>961.8</v>
      </c>
      <c r="E9" s="14">
        <v>693.9</v>
      </c>
      <c r="F9" s="14">
        <v>787</v>
      </c>
      <c r="G9" s="182">
        <v>3011.6</v>
      </c>
      <c r="H9" s="196">
        <v>2803.8</v>
      </c>
      <c r="K9" s="9" t="s">
        <v>62</v>
      </c>
      <c r="L9" s="9" t="s">
        <v>61</v>
      </c>
      <c r="M9" s="102">
        <v>1699.4</v>
      </c>
      <c r="N9" s="13">
        <v>374.7</v>
      </c>
      <c r="O9" s="13">
        <v>352.3</v>
      </c>
      <c r="P9" s="13">
        <v>503.3</v>
      </c>
      <c r="Q9" s="13">
        <v>378.1</v>
      </c>
      <c r="R9" s="102">
        <v>1608.4</v>
      </c>
      <c r="S9" s="13">
        <v>249.9</v>
      </c>
      <c r="T9" s="13">
        <v>252.1</v>
      </c>
      <c r="U9" s="13">
        <v>327.39999999999998</v>
      </c>
      <c r="V9" s="13">
        <v>460.4</v>
      </c>
      <c r="W9" s="102">
        <v>1289.8</v>
      </c>
      <c r="X9" s="13">
        <v>389.4</v>
      </c>
      <c r="Y9" s="13">
        <v>297.2</v>
      </c>
      <c r="Z9" s="13">
        <v>325.3</v>
      </c>
      <c r="AA9" s="13">
        <v>459.7</v>
      </c>
      <c r="AB9" s="102">
        <v>1471.6</v>
      </c>
      <c r="AC9" s="13">
        <v>360.9</v>
      </c>
      <c r="AD9" s="13">
        <v>364</v>
      </c>
      <c r="AE9" s="14">
        <v>346.4</v>
      </c>
      <c r="AF9" s="14">
        <v>372</v>
      </c>
      <c r="AG9" s="102">
        <v>1443.3</v>
      </c>
      <c r="AH9" s="13">
        <v>341.3</v>
      </c>
      <c r="AI9" s="13">
        <v>341.2</v>
      </c>
      <c r="AJ9" s="13">
        <v>260.60000000000002</v>
      </c>
      <c r="AK9" s="13">
        <v>371.5</v>
      </c>
      <c r="AL9" s="102">
        <v>1341.6</v>
      </c>
      <c r="AM9" s="13">
        <v>874.8</v>
      </c>
      <c r="AN9" s="13">
        <v>916.4</v>
      </c>
      <c r="AO9" s="13">
        <v>895.8</v>
      </c>
      <c r="AP9" s="13">
        <v>896.6</v>
      </c>
      <c r="AQ9" s="102">
        <v>3583.6</v>
      </c>
      <c r="AR9" s="13">
        <v>903.9</v>
      </c>
      <c r="AS9" s="13">
        <v>680.8</v>
      </c>
      <c r="AT9" s="13">
        <v>888.5</v>
      </c>
      <c r="AU9" s="13">
        <v>831.5</v>
      </c>
      <c r="AV9" s="102">
        <v>3304.7</v>
      </c>
      <c r="AW9" s="13">
        <v>590.79999999999995</v>
      </c>
      <c r="AX9" s="13">
        <v>794.5</v>
      </c>
      <c r="AY9" s="13">
        <v>631.5</v>
      </c>
      <c r="AZ9" s="13">
        <v>787</v>
      </c>
      <c r="BA9" s="102">
        <v>2803.8</v>
      </c>
      <c r="BB9" s="13">
        <v>668.9</v>
      </c>
      <c r="BC9" s="14">
        <v>687</v>
      </c>
      <c r="BD9" s="14">
        <v>693.9</v>
      </c>
      <c r="BE9" s="14">
        <v>961.8</v>
      </c>
      <c r="BF9" s="182">
        <v>3011.6</v>
      </c>
    </row>
    <row r="10" spans="1:58" ht="12.75" customHeight="1" thickBot="1" x14ac:dyDescent="0.25">
      <c r="A10" s="9" t="s">
        <v>60</v>
      </c>
      <c r="B10" s="9"/>
      <c r="C10" s="157" t="s">
        <v>61</v>
      </c>
      <c r="D10" s="46">
        <v>737.1</v>
      </c>
      <c r="E10" s="25">
        <v>475.1</v>
      </c>
      <c r="F10" s="25">
        <v>794.1</v>
      </c>
      <c r="G10" s="175">
        <v>2188.5</v>
      </c>
      <c r="H10" s="176">
        <v>2286.5</v>
      </c>
      <c r="J10" s="9" t="s">
        <v>60</v>
      </c>
      <c r="K10" s="9"/>
      <c r="L10" s="9" t="s">
        <v>61</v>
      </c>
      <c r="M10" s="96">
        <v>27</v>
      </c>
      <c r="N10" s="13">
        <v>5</v>
      </c>
      <c r="O10" s="13">
        <v>5.5</v>
      </c>
      <c r="P10" s="13">
        <v>1.4</v>
      </c>
      <c r="Q10" s="13">
        <v>3.4</v>
      </c>
      <c r="R10" s="94">
        <v>15.3</v>
      </c>
      <c r="S10" s="13">
        <v>3.3</v>
      </c>
      <c r="T10" s="13">
        <v>1.9</v>
      </c>
      <c r="U10" s="13">
        <v>2.8</v>
      </c>
      <c r="V10" s="13">
        <v>4.0999999999999996</v>
      </c>
      <c r="W10" s="94">
        <v>12.1</v>
      </c>
      <c r="X10" s="13">
        <v>3.3</v>
      </c>
      <c r="Y10" s="13">
        <v>3.6</v>
      </c>
      <c r="Z10" s="13">
        <v>3</v>
      </c>
      <c r="AA10" s="13">
        <v>2.5</v>
      </c>
      <c r="AB10" s="94">
        <v>12.4</v>
      </c>
      <c r="AC10" s="13">
        <v>2.8</v>
      </c>
      <c r="AD10" s="13">
        <v>2.9</v>
      </c>
      <c r="AE10" s="14">
        <v>1.8</v>
      </c>
      <c r="AF10" s="14">
        <v>1.9</v>
      </c>
      <c r="AG10" s="94">
        <v>9.4</v>
      </c>
      <c r="AH10" s="13">
        <v>1.2</v>
      </c>
      <c r="AI10" s="13">
        <v>0.9</v>
      </c>
      <c r="AJ10" s="13">
        <v>0.9</v>
      </c>
      <c r="AK10" s="13">
        <v>1.9</v>
      </c>
      <c r="AL10" s="94">
        <v>4.9000000000000004</v>
      </c>
      <c r="AM10" s="13">
        <v>489</v>
      </c>
      <c r="AN10" s="13">
        <v>483.5</v>
      </c>
      <c r="AO10" s="13">
        <v>545.29999999999995</v>
      </c>
      <c r="AP10" s="13">
        <v>560.70000000000005</v>
      </c>
      <c r="AQ10" s="102">
        <v>2078.5</v>
      </c>
      <c r="AR10" s="13">
        <v>434.5</v>
      </c>
      <c r="AS10" s="13">
        <v>336.3</v>
      </c>
      <c r="AT10" s="13">
        <v>578.29999999999995</v>
      </c>
      <c r="AU10" s="13">
        <v>651.9</v>
      </c>
      <c r="AV10" s="102">
        <v>2001</v>
      </c>
      <c r="AW10" s="13">
        <v>419.9</v>
      </c>
      <c r="AX10" s="13">
        <v>649.79999999999995</v>
      </c>
      <c r="AY10" s="13">
        <v>422.7</v>
      </c>
      <c r="AZ10" s="13">
        <v>794.1</v>
      </c>
      <c r="BA10" s="102">
        <v>2286.5</v>
      </c>
      <c r="BB10" s="13">
        <v>493</v>
      </c>
      <c r="BC10" s="25">
        <v>483.3</v>
      </c>
      <c r="BD10" s="25">
        <v>475.1</v>
      </c>
      <c r="BE10" s="25">
        <v>737.1</v>
      </c>
      <c r="BF10" s="175">
        <v>2188.5</v>
      </c>
    </row>
    <row r="11" spans="1:58" ht="12.75" customHeight="1" thickBot="1" x14ac:dyDescent="0.25">
      <c r="A11" s="29" t="s">
        <v>70</v>
      </c>
      <c r="B11" s="29"/>
      <c r="C11" s="156" t="s">
        <v>68</v>
      </c>
      <c r="D11" s="177">
        <v>10.8</v>
      </c>
      <c r="E11" s="93">
        <v>9.1999999999999993</v>
      </c>
      <c r="F11" s="93">
        <v>9</v>
      </c>
      <c r="G11" s="177">
        <v>39.5</v>
      </c>
      <c r="H11" s="93">
        <v>36.700000000000003</v>
      </c>
      <c r="J11" s="29" t="s">
        <v>70</v>
      </c>
      <c r="K11" s="29"/>
      <c r="L11" s="29" t="s">
        <v>68</v>
      </c>
      <c r="M11" s="104">
        <v>11.8</v>
      </c>
      <c r="N11" s="31">
        <v>2.6</v>
      </c>
      <c r="O11" s="31">
        <v>3.2</v>
      </c>
      <c r="P11" s="31">
        <v>3.2</v>
      </c>
      <c r="Q11" s="31">
        <v>3</v>
      </c>
      <c r="R11" s="103">
        <v>12</v>
      </c>
      <c r="S11" s="31">
        <v>2</v>
      </c>
      <c r="T11" s="31">
        <v>2.1</v>
      </c>
      <c r="U11" s="31">
        <v>3.2</v>
      </c>
      <c r="V11" s="31">
        <v>3.5</v>
      </c>
      <c r="W11" s="104">
        <v>10.8</v>
      </c>
      <c r="X11" s="31">
        <v>2.9</v>
      </c>
      <c r="Y11" s="31">
        <v>3</v>
      </c>
      <c r="Z11" s="31">
        <v>3</v>
      </c>
      <c r="AA11" s="31">
        <v>3.2</v>
      </c>
      <c r="AB11" s="104">
        <v>12.1</v>
      </c>
      <c r="AC11" s="31">
        <v>3.1</v>
      </c>
      <c r="AD11" s="31">
        <v>2.9</v>
      </c>
      <c r="AE11" s="35">
        <v>3.3</v>
      </c>
      <c r="AF11" s="35">
        <v>3.2</v>
      </c>
      <c r="AG11" s="104">
        <v>12.5</v>
      </c>
      <c r="AH11" s="31">
        <v>2.9</v>
      </c>
      <c r="AI11" s="31">
        <v>2.9</v>
      </c>
      <c r="AJ11" s="31">
        <v>3.1</v>
      </c>
      <c r="AK11" s="31">
        <v>3</v>
      </c>
      <c r="AL11" s="104">
        <v>11.9</v>
      </c>
      <c r="AM11" s="31">
        <v>10.1</v>
      </c>
      <c r="AN11" s="31">
        <v>9.5</v>
      </c>
      <c r="AO11" s="31">
        <v>10.4</v>
      </c>
      <c r="AP11" s="31">
        <v>9.4</v>
      </c>
      <c r="AQ11" s="104">
        <v>39.4</v>
      </c>
      <c r="AR11" s="31">
        <v>9.6999999999999993</v>
      </c>
      <c r="AS11" s="31">
        <v>9.4</v>
      </c>
      <c r="AT11" s="31">
        <v>9.8000000000000007</v>
      </c>
      <c r="AU11" s="31">
        <v>9.9</v>
      </c>
      <c r="AV11" s="104">
        <v>38.799999999999997</v>
      </c>
      <c r="AW11" s="31">
        <v>9.1999999999999993</v>
      </c>
      <c r="AX11" s="31">
        <v>9.9</v>
      </c>
      <c r="AY11" s="31">
        <v>8.6</v>
      </c>
      <c r="AZ11" s="31">
        <v>9</v>
      </c>
      <c r="BA11" s="104">
        <v>36.700000000000003</v>
      </c>
      <c r="BB11" s="31">
        <v>9.9</v>
      </c>
      <c r="BC11" s="93">
        <v>9.6</v>
      </c>
      <c r="BD11" s="93">
        <v>9.1999999999999993</v>
      </c>
      <c r="BE11" s="93">
        <v>10.8</v>
      </c>
      <c r="BF11" s="177">
        <v>39.5</v>
      </c>
    </row>
    <row r="12" spans="1:58" ht="12.75" customHeight="1" thickBot="1" x14ac:dyDescent="0.25">
      <c r="A12" s="29" t="s">
        <v>78</v>
      </c>
      <c r="B12" s="29"/>
      <c r="C12" s="156" t="s">
        <v>144</v>
      </c>
      <c r="D12" s="177">
        <v>645</v>
      </c>
      <c r="E12" s="93">
        <v>590</v>
      </c>
      <c r="F12" s="93">
        <v>644</v>
      </c>
      <c r="G12" s="185">
        <v>2537</v>
      </c>
      <c r="H12" s="197">
        <v>2572</v>
      </c>
      <c r="J12" s="29" t="s">
        <v>78</v>
      </c>
      <c r="K12" s="29"/>
      <c r="L12" s="29" t="s">
        <v>75</v>
      </c>
      <c r="M12" s="104">
        <v>438</v>
      </c>
      <c r="N12" s="101">
        <v>121</v>
      </c>
      <c r="O12" s="101">
        <v>127</v>
      </c>
      <c r="P12" s="101">
        <v>139</v>
      </c>
      <c r="Q12" s="101">
        <v>139</v>
      </c>
      <c r="R12" s="104">
        <v>526</v>
      </c>
      <c r="S12" s="101">
        <v>100</v>
      </c>
      <c r="T12" s="101">
        <v>115</v>
      </c>
      <c r="U12" s="101">
        <v>191</v>
      </c>
      <c r="V12" s="101">
        <v>215</v>
      </c>
      <c r="W12" s="104">
        <v>621</v>
      </c>
      <c r="X12" s="101">
        <v>175</v>
      </c>
      <c r="Y12" s="101">
        <v>150</v>
      </c>
      <c r="Z12" s="101">
        <v>159</v>
      </c>
      <c r="AA12" s="101">
        <v>168</v>
      </c>
      <c r="AB12" s="104">
        <v>652</v>
      </c>
      <c r="AC12" s="101">
        <v>149</v>
      </c>
      <c r="AD12" s="101">
        <v>118</v>
      </c>
      <c r="AE12" s="35">
        <v>80</v>
      </c>
      <c r="AF12" s="35">
        <v>97</v>
      </c>
      <c r="AG12" s="107">
        <v>444</v>
      </c>
      <c r="AH12" s="101">
        <v>119</v>
      </c>
      <c r="AI12" s="101">
        <v>142</v>
      </c>
      <c r="AJ12" s="101">
        <v>175</v>
      </c>
      <c r="AK12" s="101">
        <v>194</v>
      </c>
      <c r="AL12" s="107">
        <v>630</v>
      </c>
      <c r="AM12" s="35">
        <v>759</v>
      </c>
      <c r="AN12" s="35">
        <v>864</v>
      </c>
      <c r="AO12" s="35">
        <v>933</v>
      </c>
      <c r="AP12" s="35">
        <v>871</v>
      </c>
      <c r="AQ12" s="128">
        <v>3427</v>
      </c>
      <c r="AR12" s="35">
        <v>806</v>
      </c>
      <c r="AS12" s="35">
        <v>649</v>
      </c>
      <c r="AT12" s="35">
        <v>678</v>
      </c>
      <c r="AU12" s="35">
        <v>722</v>
      </c>
      <c r="AV12" s="128">
        <v>2855</v>
      </c>
      <c r="AW12" s="35">
        <v>657</v>
      </c>
      <c r="AX12" s="35">
        <v>650</v>
      </c>
      <c r="AY12" s="35">
        <v>621</v>
      </c>
      <c r="AZ12" s="35">
        <v>644</v>
      </c>
      <c r="BA12" s="128">
        <v>2572</v>
      </c>
      <c r="BB12" s="35">
        <v>672</v>
      </c>
      <c r="BC12" s="93">
        <v>630</v>
      </c>
      <c r="BD12" s="93">
        <v>590</v>
      </c>
      <c r="BE12" s="93">
        <v>645</v>
      </c>
      <c r="BF12" s="185">
        <v>2537</v>
      </c>
    </row>
    <row r="13" spans="1:58" ht="12.75" customHeight="1" x14ac:dyDescent="0.2">
      <c r="A13" s="8" t="s">
        <v>145</v>
      </c>
      <c r="B13" s="8"/>
      <c r="C13" s="158"/>
      <c r="D13" s="97"/>
      <c r="E13" s="7"/>
      <c r="F13" s="7"/>
      <c r="G13" s="97"/>
      <c r="H13" s="7"/>
      <c r="J13" s="8" t="s">
        <v>145</v>
      </c>
      <c r="K13" s="8"/>
      <c r="L13" s="8"/>
      <c r="M13" s="94"/>
      <c r="R13" s="94"/>
      <c r="W13" s="94"/>
      <c r="AB13" s="94"/>
      <c r="AE13" s="14"/>
      <c r="AF13" s="14"/>
      <c r="AG13" s="94"/>
      <c r="AL13" s="94"/>
      <c r="AM13" s="14"/>
      <c r="AN13" s="14"/>
      <c r="AO13" s="14"/>
      <c r="AP13" s="14"/>
      <c r="AQ13" s="94"/>
      <c r="AR13" s="14"/>
      <c r="AS13" s="14"/>
      <c r="AT13" s="14"/>
      <c r="AU13" s="14"/>
      <c r="AV13" s="94"/>
      <c r="AW13" s="14"/>
      <c r="AX13" s="14"/>
      <c r="AY13" s="14"/>
      <c r="AZ13" s="14"/>
      <c r="BA13" s="94"/>
      <c r="BB13" s="14"/>
      <c r="BC13" s="7"/>
      <c r="BD13" s="7"/>
      <c r="BE13" s="7"/>
      <c r="BF13" s="97"/>
    </row>
    <row r="14" spans="1:58" ht="12.75" customHeight="1" x14ac:dyDescent="0.2">
      <c r="A14" s="9" t="s">
        <v>193</v>
      </c>
      <c r="B14" s="9"/>
      <c r="C14" s="158"/>
      <c r="D14" s="97"/>
      <c r="E14" s="7"/>
      <c r="F14" s="7"/>
      <c r="G14" s="97"/>
      <c r="H14" s="7"/>
      <c r="J14" s="9" t="s">
        <v>192</v>
      </c>
      <c r="K14" s="9"/>
      <c r="L14" s="9"/>
      <c r="M14" s="94"/>
      <c r="R14" s="94"/>
      <c r="W14" s="94"/>
      <c r="AB14" s="94"/>
      <c r="AE14" s="14"/>
      <c r="AF14" s="14"/>
      <c r="AG14" s="94"/>
      <c r="AL14" s="94"/>
      <c r="AM14" s="14"/>
      <c r="AN14" s="14"/>
      <c r="AO14" s="14"/>
      <c r="AP14" s="14"/>
      <c r="AQ14" s="94"/>
      <c r="AR14" s="14"/>
      <c r="AS14" s="14"/>
      <c r="AT14" s="14"/>
      <c r="AU14" s="14"/>
      <c r="AV14" s="94"/>
      <c r="AW14" s="14"/>
      <c r="AX14" s="14"/>
      <c r="AY14" s="14"/>
      <c r="AZ14" s="14"/>
      <c r="BA14" s="94"/>
      <c r="BB14" s="14"/>
      <c r="BC14" s="7"/>
      <c r="BD14" s="7"/>
      <c r="BE14" s="7"/>
      <c r="BF14" s="97"/>
    </row>
    <row r="15" spans="1:58" ht="12.75" customHeight="1" x14ac:dyDescent="0.2">
      <c r="B15" s="9" t="s">
        <v>194</v>
      </c>
      <c r="C15" s="154" t="s">
        <v>59</v>
      </c>
      <c r="D15" s="26">
        <v>50.5</v>
      </c>
      <c r="E15" s="14">
        <v>52</v>
      </c>
      <c r="F15" s="14">
        <v>50.9</v>
      </c>
      <c r="G15" s="26">
        <v>203.8</v>
      </c>
      <c r="H15" s="14">
        <v>200.1</v>
      </c>
      <c r="K15" s="9" t="s">
        <v>195</v>
      </c>
      <c r="L15" s="9" t="s">
        <v>59</v>
      </c>
      <c r="M15" s="94">
        <v>62.5</v>
      </c>
      <c r="N15" s="13">
        <v>16.100000000000001</v>
      </c>
      <c r="O15" s="13">
        <v>15.7</v>
      </c>
      <c r="P15" s="13">
        <v>17.100000000000001</v>
      </c>
      <c r="Q15" s="13">
        <v>16.399999999999999</v>
      </c>
      <c r="R15" s="94">
        <v>65.3</v>
      </c>
      <c r="S15" s="13">
        <v>10.4</v>
      </c>
      <c r="T15" s="13">
        <v>13.3</v>
      </c>
      <c r="U15" s="13">
        <v>17.8</v>
      </c>
      <c r="V15" s="13">
        <v>17</v>
      </c>
      <c r="W15" s="94">
        <v>58.5</v>
      </c>
      <c r="X15" s="13">
        <v>17</v>
      </c>
      <c r="Y15" s="13">
        <v>16.5</v>
      </c>
      <c r="Z15" s="13">
        <v>16.5</v>
      </c>
      <c r="AA15" s="13">
        <v>17</v>
      </c>
      <c r="AB15" s="96">
        <v>67</v>
      </c>
      <c r="AC15" s="13">
        <v>17.100000000000001</v>
      </c>
      <c r="AD15" s="13">
        <v>17.3</v>
      </c>
      <c r="AE15" s="14">
        <v>17.7</v>
      </c>
      <c r="AF15" s="14">
        <v>17.600000000000001</v>
      </c>
      <c r="AG15" s="94">
        <v>69.7</v>
      </c>
      <c r="AH15" s="13">
        <v>16.600000000000001</v>
      </c>
      <c r="AI15" s="13">
        <v>15.8</v>
      </c>
      <c r="AJ15" s="13">
        <v>17.100000000000001</v>
      </c>
      <c r="AK15" s="13">
        <v>17.3</v>
      </c>
      <c r="AL15" s="94">
        <v>66.8</v>
      </c>
      <c r="AM15" s="13">
        <v>54</v>
      </c>
      <c r="AN15" s="13">
        <v>53.2</v>
      </c>
      <c r="AO15" s="13">
        <v>54.1</v>
      </c>
      <c r="AP15" s="13">
        <v>53.5</v>
      </c>
      <c r="AQ15" s="94">
        <v>214.8</v>
      </c>
      <c r="AR15" s="13">
        <v>52.4</v>
      </c>
      <c r="AS15" s="13">
        <v>50.5</v>
      </c>
      <c r="AT15" s="13">
        <v>54.4</v>
      </c>
      <c r="AU15" s="13">
        <v>53</v>
      </c>
      <c r="AV15" s="94">
        <v>210.3</v>
      </c>
      <c r="AW15" s="13">
        <v>50.5</v>
      </c>
      <c r="AX15" s="13">
        <v>50</v>
      </c>
      <c r="AY15" s="13">
        <v>48.8</v>
      </c>
      <c r="AZ15" s="13">
        <v>50.9</v>
      </c>
      <c r="BA15" s="94">
        <v>200.1</v>
      </c>
      <c r="BB15" s="13">
        <v>50.2</v>
      </c>
      <c r="BC15" s="14">
        <v>51.1</v>
      </c>
      <c r="BD15" s="14">
        <v>52</v>
      </c>
      <c r="BE15" s="14">
        <v>50.5</v>
      </c>
      <c r="BF15" s="26">
        <v>203.8</v>
      </c>
    </row>
    <row r="16" spans="1:58" ht="12.75" customHeight="1" thickBot="1" x14ac:dyDescent="0.25">
      <c r="B16" s="9" t="s">
        <v>62</v>
      </c>
      <c r="C16" s="154" t="s">
        <v>61</v>
      </c>
      <c r="D16" s="180">
        <v>565.5</v>
      </c>
      <c r="E16" s="181">
        <v>575.1</v>
      </c>
      <c r="F16" s="181">
        <v>566.70000000000005</v>
      </c>
      <c r="G16" s="183">
        <v>2283.5</v>
      </c>
      <c r="H16" s="200">
        <v>2238.6</v>
      </c>
      <c r="K16" s="9" t="s">
        <v>62</v>
      </c>
      <c r="L16" s="9" t="s">
        <v>61</v>
      </c>
      <c r="M16" s="102">
        <v>1499.3</v>
      </c>
      <c r="N16" s="13">
        <v>377.1</v>
      </c>
      <c r="O16" s="13">
        <v>357.8</v>
      </c>
      <c r="P16" s="13">
        <v>384.9</v>
      </c>
      <c r="Q16" s="13">
        <v>354.4</v>
      </c>
      <c r="R16" s="102">
        <v>1474.2</v>
      </c>
      <c r="S16" s="13">
        <v>221.3</v>
      </c>
      <c r="T16" s="13">
        <v>286.8</v>
      </c>
      <c r="U16" s="13">
        <v>378.9</v>
      </c>
      <c r="V16" s="13">
        <v>363.5</v>
      </c>
      <c r="W16" s="102">
        <v>1250.5</v>
      </c>
      <c r="X16" s="13">
        <v>342.5</v>
      </c>
      <c r="Y16" s="13">
        <v>330.1</v>
      </c>
      <c r="Z16" s="13">
        <v>327.3</v>
      </c>
      <c r="AA16" s="13">
        <v>331</v>
      </c>
      <c r="AB16" s="102">
        <v>1330.9</v>
      </c>
      <c r="AC16" s="13">
        <v>323.8</v>
      </c>
      <c r="AD16" s="13">
        <v>319.89999999999998</v>
      </c>
      <c r="AE16" s="14">
        <v>326.3</v>
      </c>
      <c r="AF16" s="14">
        <v>306.89999999999998</v>
      </c>
      <c r="AG16" s="96">
        <v>1276.9000000000001</v>
      </c>
      <c r="AH16" s="13">
        <v>290.8</v>
      </c>
      <c r="AI16" s="13">
        <v>272</v>
      </c>
      <c r="AJ16" s="13">
        <v>290</v>
      </c>
      <c r="AK16" s="13">
        <v>279.5</v>
      </c>
      <c r="AL16" s="96">
        <v>1132.3</v>
      </c>
      <c r="AM16" s="13">
        <v>842.8</v>
      </c>
      <c r="AN16" s="13">
        <v>773.3</v>
      </c>
      <c r="AO16" s="13">
        <v>785.2</v>
      </c>
      <c r="AP16" s="13">
        <v>723.6</v>
      </c>
      <c r="AQ16" s="96">
        <v>3124.9</v>
      </c>
      <c r="AR16" s="13">
        <v>681</v>
      </c>
      <c r="AS16" s="13">
        <v>643</v>
      </c>
      <c r="AT16" s="13">
        <v>637.79999999999995</v>
      </c>
      <c r="AU16" s="13">
        <v>608.1</v>
      </c>
      <c r="AV16" s="96">
        <v>2569.9</v>
      </c>
      <c r="AW16" s="13">
        <v>571.79999999999995</v>
      </c>
      <c r="AX16" s="13">
        <v>567.1</v>
      </c>
      <c r="AY16" s="13">
        <v>533</v>
      </c>
      <c r="AZ16" s="13">
        <v>566.70000000000005</v>
      </c>
      <c r="BA16" s="96">
        <v>2238.6</v>
      </c>
      <c r="BB16" s="13">
        <v>569.5</v>
      </c>
      <c r="BC16" s="13">
        <v>573.4</v>
      </c>
      <c r="BD16" s="14">
        <v>575.1</v>
      </c>
      <c r="BE16" s="14">
        <v>565.5</v>
      </c>
      <c r="BF16" s="182">
        <v>2283.5</v>
      </c>
    </row>
    <row r="17" spans="1:58" ht="12.75" customHeight="1" x14ac:dyDescent="0.2">
      <c r="A17" s="71" t="s">
        <v>142</v>
      </c>
      <c r="B17" s="9"/>
      <c r="C17" s="154" t="s">
        <v>61</v>
      </c>
      <c r="D17" s="26">
        <v>1.4</v>
      </c>
      <c r="E17" s="14">
        <v>1.5</v>
      </c>
      <c r="F17" s="14">
        <v>1.1000000000000001</v>
      </c>
      <c r="G17" s="26">
        <v>6.1</v>
      </c>
      <c r="H17" s="14">
        <v>3.9</v>
      </c>
      <c r="J17" s="71" t="s">
        <v>142</v>
      </c>
      <c r="K17" s="9"/>
      <c r="L17" s="9"/>
      <c r="M17" s="102"/>
      <c r="N17" s="13"/>
      <c r="O17" s="13"/>
      <c r="P17" s="13"/>
      <c r="Q17" s="13"/>
      <c r="R17" s="102"/>
      <c r="S17" s="13"/>
      <c r="T17" s="13"/>
      <c r="U17" s="13"/>
      <c r="V17" s="13"/>
      <c r="W17" s="102"/>
      <c r="X17" s="13"/>
      <c r="Y17" s="13"/>
      <c r="Z17" s="13"/>
      <c r="AA17" s="13"/>
      <c r="AB17" s="102"/>
      <c r="AC17" s="13"/>
      <c r="AD17" s="13"/>
      <c r="AE17" s="14"/>
      <c r="AF17" s="14"/>
      <c r="AG17" s="96"/>
      <c r="AH17" s="13"/>
      <c r="AI17" s="13"/>
      <c r="AJ17" s="13"/>
      <c r="AK17" s="13"/>
      <c r="AL17" s="96"/>
      <c r="AM17" s="13"/>
      <c r="AN17" s="13"/>
      <c r="AO17" s="13"/>
      <c r="AP17" s="13"/>
      <c r="AQ17" s="96"/>
      <c r="AR17" s="13"/>
      <c r="AS17" s="13"/>
      <c r="AT17" s="13"/>
      <c r="AU17" s="13"/>
      <c r="AV17" s="96"/>
      <c r="AW17" s="13"/>
      <c r="AX17" s="13">
        <v>1.1000000000000001</v>
      </c>
      <c r="AY17" s="13">
        <v>1.7</v>
      </c>
      <c r="AZ17" s="13">
        <v>1.1000000000000001</v>
      </c>
      <c r="BA17" s="96">
        <v>3.9</v>
      </c>
      <c r="BB17" s="13">
        <v>1.6</v>
      </c>
      <c r="BC17" s="14">
        <v>1.6</v>
      </c>
      <c r="BD17" s="14">
        <v>1.5</v>
      </c>
      <c r="BE17" s="14">
        <v>1.4</v>
      </c>
      <c r="BF17" s="26">
        <v>6.1</v>
      </c>
    </row>
    <row r="18" spans="1:58" ht="12.75" customHeight="1" thickBot="1" x14ac:dyDescent="0.25">
      <c r="A18" s="9" t="s">
        <v>60</v>
      </c>
      <c r="B18" s="9"/>
      <c r="C18" s="157" t="s">
        <v>61</v>
      </c>
      <c r="D18" s="180">
        <v>525.4</v>
      </c>
      <c r="E18" s="181">
        <v>506.1</v>
      </c>
      <c r="F18" s="181">
        <v>594.29999999999995</v>
      </c>
      <c r="G18" s="183">
        <v>2038</v>
      </c>
      <c r="H18" s="200">
        <v>2267.4</v>
      </c>
      <c r="J18" s="9" t="s">
        <v>60</v>
      </c>
      <c r="K18" s="9"/>
      <c r="L18" s="9" t="s">
        <v>61</v>
      </c>
      <c r="M18" s="94">
        <v>25.6</v>
      </c>
      <c r="N18" s="13">
        <v>5</v>
      </c>
      <c r="O18" s="13">
        <v>5.4</v>
      </c>
      <c r="P18" s="13">
        <v>4.5999999999999996</v>
      </c>
      <c r="Q18" s="13">
        <v>4.0999999999999996</v>
      </c>
      <c r="R18" s="94">
        <v>19.100000000000001</v>
      </c>
      <c r="S18" s="13">
        <v>2.7</v>
      </c>
      <c r="T18" s="13">
        <v>2.2000000000000002</v>
      </c>
      <c r="U18" s="13">
        <v>3.8</v>
      </c>
      <c r="V18" s="13">
        <v>3.3</v>
      </c>
      <c r="W18" s="94">
        <v>12</v>
      </c>
      <c r="X18" s="13">
        <v>3.3</v>
      </c>
      <c r="Y18" s="13">
        <v>3.1</v>
      </c>
      <c r="Z18" s="13">
        <v>2.6</v>
      </c>
      <c r="AA18" s="13">
        <v>2.4</v>
      </c>
      <c r="AB18" s="94">
        <v>11.4</v>
      </c>
      <c r="AC18" s="13">
        <v>2.7</v>
      </c>
      <c r="AD18" s="13">
        <v>2.5</v>
      </c>
      <c r="AE18" s="14">
        <v>1.3</v>
      </c>
      <c r="AF18" s="14">
        <v>1.2</v>
      </c>
      <c r="AG18" s="94">
        <v>7.7</v>
      </c>
      <c r="AH18" s="13">
        <v>1.1000000000000001</v>
      </c>
      <c r="AI18" s="13">
        <v>1</v>
      </c>
      <c r="AJ18" s="13">
        <v>1.2</v>
      </c>
      <c r="AK18" s="13">
        <v>0.6</v>
      </c>
      <c r="AL18" s="94">
        <v>3.9</v>
      </c>
      <c r="AM18" s="13">
        <v>546.4</v>
      </c>
      <c r="AN18" s="13">
        <v>500.4</v>
      </c>
      <c r="AO18" s="13">
        <v>586.79999999999995</v>
      </c>
      <c r="AP18" s="13">
        <v>448.5</v>
      </c>
      <c r="AQ18" s="127">
        <v>2082.1</v>
      </c>
      <c r="AR18" s="13">
        <v>419.3</v>
      </c>
      <c r="AS18" s="13">
        <v>441.5</v>
      </c>
      <c r="AT18" s="13">
        <v>565.9</v>
      </c>
      <c r="AU18" s="13">
        <v>549.70000000000005</v>
      </c>
      <c r="AV18" s="127">
        <v>1976.4</v>
      </c>
      <c r="AW18" s="13">
        <v>582.20000000000005</v>
      </c>
      <c r="AX18" s="13">
        <v>511.8</v>
      </c>
      <c r="AY18" s="13">
        <v>579.1</v>
      </c>
      <c r="AZ18" s="13">
        <v>594.29999999999995</v>
      </c>
      <c r="BA18" s="127">
        <v>2267.4</v>
      </c>
      <c r="BB18" s="13">
        <v>510.3</v>
      </c>
      <c r="BC18" s="181">
        <v>496.2</v>
      </c>
      <c r="BD18" s="181">
        <v>506.1</v>
      </c>
      <c r="BE18" s="181">
        <v>525.4</v>
      </c>
      <c r="BF18" s="183">
        <v>2038</v>
      </c>
    </row>
    <row r="19" spans="1:58" ht="12.75" customHeight="1" thickBot="1" x14ac:dyDescent="0.25">
      <c r="A19" s="29" t="s">
        <v>118</v>
      </c>
      <c r="B19" s="29"/>
      <c r="C19" s="156" t="s">
        <v>68</v>
      </c>
      <c r="D19" s="177">
        <v>9.9</v>
      </c>
      <c r="E19" s="93">
        <v>10.199999999999999</v>
      </c>
      <c r="F19" s="93">
        <v>10.199999999999999</v>
      </c>
      <c r="G19" s="177">
        <v>40.200000000000003</v>
      </c>
      <c r="H19" s="93">
        <v>39.5</v>
      </c>
      <c r="J19" s="29" t="s">
        <v>118</v>
      </c>
      <c r="K19" s="29"/>
      <c r="L19" s="29" t="s">
        <v>68</v>
      </c>
      <c r="M19" s="104">
        <v>12.2</v>
      </c>
      <c r="N19" s="31">
        <v>3.1</v>
      </c>
      <c r="O19" s="31">
        <v>3.1</v>
      </c>
      <c r="P19" s="31">
        <v>3.3</v>
      </c>
      <c r="Q19" s="31">
        <v>3.1</v>
      </c>
      <c r="R19" s="103">
        <v>12.6</v>
      </c>
      <c r="S19" s="31">
        <v>2</v>
      </c>
      <c r="T19" s="31">
        <v>2.6</v>
      </c>
      <c r="U19" s="31">
        <v>3.3</v>
      </c>
      <c r="V19" s="31">
        <v>3.3</v>
      </c>
      <c r="W19" s="103">
        <v>11.2</v>
      </c>
      <c r="X19" s="31">
        <v>3.2</v>
      </c>
      <c r="Y19" s="31">
        <v>3.2</v>
      </c>
      <c r="Z19" s="31">
        <v>3.1</v>
      </c>
      <c r="AA19" s="31">
        <v>3.3</v>
      </c>
      <c r="AB19" s="103">
        <v>12.8</v>
      </c>
      <c r="AC19" s="31">
        <v>3.3</v>
      </c>
      <c r="AD19" s="31">
        <v>3.2</v>
      </c>
      <c r="AE19" s="35">
        <v>3.4</v>
      </c>
      <c r="AF19" s="35">
        <v>3.3</v>
      </c>
      <c r="AG19" s="103">
        <v>13.2</v>
      </c>
      <c r="AH19" s="31">
        <v>3.1</v>
      </c>
      <c r="AI19" s="31">
        <v>3</v>
      </c>
      <c r="AJ19" s="31">
        <v>3.2</v>
      </c>
      <c r="AK19" s="31">
        <v>3.2</v>
      </c>
      <c r="AL19" s="103">
        <v>12.5</v>
      </c>
      <c r="AM19" s="31">
        <v>10.6</v>
      </c>
      <c r="AN19" s="31">
        <v>10.4</v>
      </c>
      <c r="AO19" s="31">
        <v>10.6</v>
      </c>
      <c r="AP19" s="31">
        <v>10.3</v>
      </c>
      <c r="AQ19" s="103">
        <v>41.9</v>
      </c>
      <c r="AR19" s="31">
        <v>10.1</v>
      </c>
      <c r="AS19" s="31">
        <v>9.6999999999999993</v>
      </c>
      <c r="AT19" s="31">
        <v>10.6</v>
      </c>
      <c r="AU19" s="31">
        <v>10.199999999999999</v>
      </c>
      <c r="AV19" s="103">
        <v>40.5</v>
      </c>
      <c r="AW19" s="31">
        <v>9.8000000000000007</v>
      </c>
      <c r="AX19" s="31">
        <v>9.8000000000000007</v>
      </c>
      <c r="AY19" s="31">
        <v>9.6999999999999993</v>
      </c>
      <c r="AZ19" s="31">
        <v>10.199999999999999</v>
      </c>
      <c r="BA19" s="103">
        <v>39.5</v>
      </c>
      <c r="BB19" s="31">
        <v>10</v>
      </c>
      <c r="BC19" s="93">
        <v>10.1</v>
      </c>
      <c r="BD19" s="93">
        <v>10.199999999999999</v>
      </c>
      <c r="BE19" s="93">
        <v>9.9</v>
      </c>
      <c r="BF19" s="177">
        <v>40.200000000000003</v>
      </c>
    </row>
    <row r="20" spans="1:58" ht="12.75" customHeight="1" thickBot="1" x14ac:dyDescent="0.25">
      <c r="A20" s="57" t="s">
        <v>148</v>
      </c>
      <c r="B20" s="57"/>
      <c r="C20" s="157" t="s">
        <v>144</v>
      </c>
      <c r="D20" s="46">
        <v>61</v>
      </c>
      <c r="E20" s="25">
        <v>40</v>
      </c>
      <c r="F20" s="25">
        <v>87</v>
      </c>
      <c r="G20" s="46">
        <v>224</v>
      </c>
      <c r="H20" s="25">
        <v>350</v>
      </c>
      <c r="J20" s="57" t="s">
        <v>148</v>
      </c>
      <c r="K20" s="57"/>
      <c r="L20" s="57" t="s">
        <v>75</v>
      </c>
      <c r="M20" s="107">
        <v>8</v>
      </c>
      <c r="N20" s="106">
        <v>10</v>
      </c>
      <c r="O20" s="106">
        <v>6</v>
      </c>
      <c r="P20" s="106">
        <v>6</v>
      </c>
      <c r="Q20" s="106">
        <v>10</v>
      </c>
      <c r="R20" s="107">
        <v>32</v>
      </c>
      <c r="S20" s="106">
        <v>6</v>
      </c>
      <c r="T20" s="106">
        <v>9</v>
      </c>
      <c r="U20" s="106">
        <v>16</v>
      </c>
      <c r="V20" s="106">
        <v>8</v>
      </c>
      <c r="W20" s="107">
        <v>39</v>
      </c>
      <c r="X20" s="106">
        <v>7</v>
      </c>
      <c r="Y20" s="106">
        <v>13</v>
      </c>
      <c r="Z20" s="106">
        <v>8</v>
      </c>
      <c r="AA20" s="106">
        <v>23</v>
      </c>
      <c r="AB20" s="107">
        <v>51</v>
      </c>
      <c r="AC20" s="106">
        <v>14</v>
      </c>
      <c r="AD20" s="106">
        <v>12</v>
      </c>
      <c r="AE20" s="59">
        <v>8</v>
      </c>
      <c r="AF20" s="59">
        <v>5</v>
      </c>
      <c r="AG20" s="107">
        <v>39</v>
      </c>
      <c r="AH20" s="106">
        <v>3</v>
      </c>
      <c r="AI20" s="106">
        <v>1</v>
      </c>
      <c r="AJ20" s="106">
        <v>6</v>
      </c>
      <c r="AK20" s="106">
        <v>6</v>
      </c>
      <c r="AL20" s="107">
        <v>16</v>
      </c>
      <c r="AM20" s="59">
        <v>48</v>
      </c>
      <c r="AN20" s="59">
        <v>85</v>
      </c>
      <c r="AO20" s="59">
        <v>72</v>
      </c>
      <c r="AP20" s="59">
        <v>95</v>
      </c>
      <c r="AQ20" s="107">
        <v>300</v>
      </c>
      <c r="AR20" s="59">
        <v>94</v>
      </c>
      <c r="AS20" s="59">
        <v>106</v>
      </c>
      <c r="AT20" s="59">
        <v>119</v>
      </c>
      <c r="AU20" s="59">
        <v>158</v>
      </c>
      <c r="AV20" s="107">
        <v>477</v>
      </c>
      <c r="AW20" s="59">
        <v>92</v>
      </c>
      <c r="AX20" s="59">
        <v>91</v>
      </c>
      <c r="AY20" s="59">
        <v>80</v>
      </c>
      <c r="AZ20" s="59">
        <v>87</v>
      </c>
      <c r="BA20" s="107">
        <v>350</v>
      </c>
      <c r="BB20" s="59">
        <v>69</v>
      </c>
      <c r="BC20" s="25">
        <v>54</v>
      </c>
      <c r="BD20" s="25">
        <v>40</v>
      </c>
      <c r="BE20" s="25">
        <v>61</v>
      </c>
      <c r="BF20" s="46">
        <v>224</v>
      </c>
    </row>
    <row r="21" spans="1:58" ht="12.75" customHeight="1" x14ac:dyDescent="0.2">
      <c r="A21" s="112" t="s">
        <v>196</v>
      </c>
      <c r="B21" s="113"/>
      <c r="D21" s="178"/>
      <c r="J21" s="112" t="s">
        <v>196</v>
      </c>
      <c r="K21" s="113"/>
    </row>
    <row r="22" spans="1:58" ht="12.75" customHeight="1" x14ac:dyDescent="0.2">
      <c r="D22" s="178"/>
    </row>
    <row r="23" spans="1:58" ht="12.75" customHeight="1" thickBot="1" x14ac:dyDescent="0.25">
      <c r="A23" s="153" t="s">
        <v>197</v>
      </c>
      <c r="B23" s="153"/>
      <c r="C23" s="153" t="s">
        <v>5</v>
      </c>
      <c r="D23" s="145" t="s">
        <v>6</v>
      </c>
      <c r="E23" s="145" t="s">
        <v>7</v>
      </c>
      <c r="F23" s="145" t="s">
        <v>8</v>
      </c>
      <c r="G23" s="145" t="s">
        <v>9</v>
      </c>
      <c r="H23" s="145" t="s">
        <v>10</v>
      </c>
      <c r="J23" s="8" t="s">
        <v>197</v>
      </c>
      <c r="K23" s="8"/>
      <c r="L23" s="8" t="s">
        <v>131</v>
      </c>
      <c r="M23" s="7" t="s">
        <v>15</v>
      </c>
      <c r="N23" s="7" t="s">
        <v>151</v>
      </c>
      <c r="O23" s="7" t="s">
        <v>133</v>
      </c>
      <c r="P23" s="7" t="s">
        <v>134</v>
      </c>
      <c r="Q23" s="7" t="s">
        <v>135</v>
      </c>
      <c r="R23" s="7" t="s">
        <v>136</v>
      </c>
      <c r="S23" s="7" t="s">
        <v>21</v>
      </c>
      <c r="T23" s="7" t="s">
        <v>22</v>
      </c>
      <c r="U23" s="7" t="s">
        <v>23</v>
      </c>
      <c r="V23" s="7" t="s">
        <v>152</v>
      </c>
      <c r="W23" s="7" t="s">
        <v>25</v>
      </c>
      <c r="X23" s="7" t="s">
        <v>26</v>
      </c>
      <c r="Y23" s="7" t="s">
        <v>27</v>
      </c>
      <c r="Z23" s="7" t="s">
        <v>28</v>
      </c>
      <c r="AA23" s="7" t="s">
        <v>29</v>
      </c>
      <c r="AB23" s="7" t="s">
        <v>30</v>
      </c>
      <c r="AC23" s="7" t="s">
        <v>31</v>
      </c>
      <c r="AD23" s="7" t="s">
        <v>32</v>
      </c>
      <c r="AE23" s="7" t="s">
        <v>33</v>
      </c>
      <c r="AF23" s="7" t="s">
        <v>34</v>
      </c>
      <c r="AG23" s="7" t="s">
        <v>35</v>
      </c>
      <c r="AH23" s="7" t="s">
        <v>36</v>
      </c>
      <c r="AI23" s="7" t="s">
        <v>37</v>
      </c>
      <c r="AJ23" s="7" t="s">
        <v>38</v>
      </c>
      <c r="AK23" s="7" t="s">
        <v>139</v>
      </c>
      <c r="AL23" s="7" t="s">
        <v>40</v>
      </c>
      <c r="AM23" s="7" t="s">
        <v>140</v>
      </c>
      <c r="AN23" s="7" t="s">
        <v>42</v>
      </c>
      <c r="AO23" s="7" t="s">
        <v>43</v>
      </c>
      <c r="AP23" s="7" t="s">
        <v>44</v>
      </c>
      <c r="AQ23" s="7" t="s">
        <v>45</v>
      </c>
      <c r="AR23" s="7" t="s">
        <v>46</v>
      </c>
      <c r="AS23" s="7" t="s">
        <v>47</v>
      </c>
      <c r="AT23" s="7" t="s">
        <v>48</v>
      </c>
      <c r="AU23" s="7" t="s">
        <v>49</v>
      </c>
      <c r="AV23" s="7" t="s">
        <v>198</v>
      </c>
      <c r="AW23" s="7" t="s">
        <v>51</v>
      </c>
      <c r="AX23" s="7" t="s">
        <v>52</v>
      </c>
      <c r="AY23" s="7" t="s">
        <v>53</v>
      </c>
      <c r="AZ23" s="7" t="s">
        <v>8</v>
      </c>
      <c r="BA23" s="7" t="s">
        <v>82</v>
      </c>
      <c r="BB23" s="7" t="s">
        <v>54</v>
      </c>
      <c r="BC23" s="7" t="s">
        <v>55</v>
      </c>
      <c r="BD23" s="7" t="s">
        <v>7</v>
      </c>
      <c r="BE23" s="7" t="s">
        <v>6</v>
      </c>
      <c r="BF23" s="7" t="s">
        <v>83</v>
      </c>
    </row>
    <row r="24" spans="1:58" ht="12.75" customHeight="1" x14ac:dyDescent="0.2">
      <c r="A24" s="8" t="s">
        <v>145</v>
      </c>
      <c r="B24" s="9"/>
      <c r="C24" s="154"/>
      <c r="D24" s="198"/>
      <c r="E24" s="199"/>
      <c r="F24" s="199"/>
      <c r="G24" s="198"/>
      <c r="H24" s="199"/>
      <c r="J24" s="8" t="s">
        <v>145</v>
      </c>
      <c r="K24" s="9"/>
      <c r="L24" s="9"/>
      <c r="M24" s="94"/>
      <c r="R24" s="94"/>
      <c r="W24" s="94"/>
      <c r="AB24" s="94"/>
      <c r="AG24" s="94"/>
      <c r="AL24" s="94"/>
      <c r="AM24" s="14"/>
      <c r="AN24" s="14"/>
      <c r="AO24" s="14"/>
      <c r="AP24" s="14"/>
      <c r="AQ24" s="94"/>
      <c r="AR24" s="14"/>
      <c r="AS24" s="14"/>
      <c r="AT24" s="14"/>
      <c r="AU24" s="14"/>
      <c r="AV24" s="94"/>
      <c r="AW24" s="14"/>
      <c r="AX24" s="14"/>
      <c r="AY24" s="14"/>
      <c r="AZ24" s="14"/>
      <c r="BA24" s="94"/>
      <c r="BB24" s="14"/>
      <c r="BC24" s="14"/>
      <c r="BD24" s="14"/>
      <c r="BE24" s="14"/>
      <c r="BF24" s="26"/>
    </row>
    <row r="25" spans="1:58" ht="12.75" customHeight="1" x14ac:dyDescent="0.2">
      <c r="A25" s="9" t="s">
        <v>56</v>
      </c>
      <c r="B25" s="9"/>
      <c r="C25" s="154" t="s">
        <v>57</v>
      </c>
      <c r="D25" s="41">
        <v>2160</v>
      </c>
      <c r="E25" s="40">
        <v>2187</v>
      </c>
      <c r="F25" s="40">
        <v>2108</v>
      </c>
      <c r="G25" s="41">
        <v>8635</v>
      </c>
      <c r="H25" s="40">
        <v>8055</v>
      </c>
      <c r="J25" s="9" t="s">
        <v>56</v>
      </c>
      <c r="K25" s="9"/>
      <c r="L25" s="9" t="s">
        <v>199</v>
      </c>
      <c r="M25" s="94">
        <v>7.9</v>
      </c>
      <c r="N25" s="87">
        <v>2</v>
      </c>
      <c r="O25" s="87">
        <v>2</v>
      </c>
      <c r="P25" s="71">
        <v>2.2000000000000002</v>
      </c>
      <c r="Q25" s="71">
        <v>2.1</v>
      </c>
      <c r="R25" s="94">
        <v>8.3000000000000007</v>
      </c>
      <c r="S25" s="71">
        <v>1.3</v>
      </c>
      <c r="T25" s="71">
        <v>1.6</v>
      </c>
      <c r="U25" s="71">
        <v>2.2000000000000002</v>
      </c>
      <c r="V25" s="71">
        <v>2.2000000000000002</v>
      </c>
      <c r="W25" s="94">
        <v>7.4</v>
      </c>
      <c r="X25" s="71">
        <v>2.2000000000000002</v>
      </c>
      <c r="Y25" s="71">
        <v>2.1</v>
      </c>
      <c r="Z25" s="71">
        <v>2.1</v>
      </c>
      <c r="AA25" s="71">
        <v>2.2000000000000002</v>
      </c>
      <c r="AB25" s="94">
        <v>8.5</v>
      </c>
      <c r="AC25" s="71">
        <v>2.1629999999999998</v>
      </c>
      <c r="AD25" s="71">
        <v>2.181</v>
      </c>
      <c r="AE25" s="123">
        <v>2.2290000000000001</v>
      </c>
      <c r="AF25" s="124">
        <v>2.194</v>
      </c>
      <c r="AG25" s="126">
        <v>8.7669999999999995</v>
      </c>
      <c r="AH25" s="123">
        <v>2.09</v>
      </c>
      <c r="AI25" s="123">
        <v>1.988</v>
      </c>
      <c r="AJ25" s="123">
        <v>2.1480000000000001</v>
      </c>
      <c r="AK25" s="123">
        <v>2.17</v>
      </c>
      <c r="AL25" s="126">
        <v>8.3960000000000008</v>
      </c>
      <c r="AM25" s="125">
        <v>2.165</v>
      </c>
      <c r="AN25" s="125">
        <v>2.11</v>
      </c>
      <c r="AO25" s="125">
        <v>2.149</v>
      </c>
      <c r="AP25" s="125">
        <v>2.1429999999999998</v>
      </c>
      <c r="AQ25" s="126">
        <v>8.5670000000000002</v>
      </c>
      <c r="AR25" s="40">
        <v>2136</v>
      </c>
      <c r="AS25" s="40">
        <v>2066</v>
      </c>
      <c r="AT25" s="40">
        <v>2111</v>
      </c>
      <c r="AU25" s="40">
        <v>2115</v>
      </c>
      <c r="AV25" s="119">
        <v>8429</v>
      </c>
      <c r="AW25" s="40">
        <v>2009</v>
      </c>
      <c r="AX25" s="40">
        <v>2001</v>
      </c>
      <c r="AY25" s="40">
        <v>1938</v>
      </c>
      <c r="AZ25" s="40">
        <v>2108</v>
      </c>
      <c r="BA25" s="119">
        <v>8055</v>
      </c>
      <c r="BB25" s="40">
        <v>2114</v>
      </c>
      <c r="BC25" s="40">
        <v>2174</v>
      </c>
      <c r="BD25" s="40">
        <v>2187</v>
      </c>
      <c r="BE25" s="40">
        <v>2160</v>
      </c>
      <c r="BF25" s="41">
        <v>8635</v>
      </c>
    </row>
    <row r="26" spans="1:58" ht="12.75" customHeight="1" x14ac:dyDescent="0.2">
      <c r="A26" s="9" t="s">
        <v>127</v>
      </c>
      <c r="B26" s="9"/>
      <c r="C26" s="154" t="s">
        <v>59</v>
      </c>
      <c r="D26" s="26">
        <v>130</v>
      </c>
      <c r="E26" s="14">
        <v>131</v>
      </c>
      <c r="F26" s="14">
        <v>125</v>
      </c>
      <c r="G26" s="26">
        <v>518</v>
      </c>
      <c r="H26" s="14">
        <v>475</v>
      </c>
      <c r="J26" s="9" t="s">
        <v>127</v>
      </c>
      <c r="K26" s="9"/>
      <c r="L26" s="9" t="s">
        <v>59</v>
      </c>
      <c r="M26" s="94">
        <v>470</v>
      </c>
      <c r="N26" s="71">
        <v>121</v>
      </c>
      <c r="O26" s="71">
        <v>119</v>
      </c>
      <c r="P26" s="71">
        <v>128</v>
      </c>
      <c r="Q26" s="71">
        <v>123</v>
      </c>
      <c r="R26" s="94">
        <v>491</v>
      </c>
      <c r="S26" s="71">
        <v>78</v>
      </c>
      <c r="T26" s="71">
        <v>99</v>
      </c>
      <c r="U26" s="71">
        <v>133</v>
      </c>
      <c r="V26" s="71">
        <v>129</v>
      </c>
      <c r="W26" s="94">
        <v>439</v>
      </c>
      <c r="X26" s="71">
        <v>127</v>
      </c>
      <c r="Y26" s="71">
        <v>124</v>
      </c>
      <c r="Z26" s="71">
        <v>123</v>
      </c>
      <c r="AA26" s="71">
        <v>127</v>
      </c>
      <c r="AB26" s="94">
        <v>502</v>
      </c>
      <c r="AC26" s="71">
        <v>128</v>
      </c>
      <c r="AD26" s="71">
        <v>129</v>
      </c>
      <c r="AE26" s="14">
        <v>132</v>
      </c>
      <c r="AF26" s="14">
        <v>130</v>
      </c>
      <c r="AG26" s="119">
        <v>519</v>
      </c>
      <c r="AH26" s="71">
        <v>124</v>
      </c>
      <c r="AI26" s="71">
        <v>118</v>
      </c>
      <c r="AJ26" s="71">
        <v>128</v>
      </c>
      <c r="AK26" s="71">
        <v>129</v>
      </c>
      <c r="AL26" s="119">
        <v>499</v>
      </c>
      <c r="AM26" s="14">
        <v>128</v>
      </c>
      <c r="AN26" s="14">
        <v>124</v>
      </c>
      <c r="AO26" s="14">
        <v>127</v>
      </c>
      <c r="AP26" s="14">
        <v>127</v>
      </c>
      <c r="AQ26" s="119">
        <v>506</v>
      </c>
      <c r="AR26" s="14">
        <v>125</v>
      </c>
      <c r="AS26" s="14">
        <v>122</v>
      </c>
      <c r="AT26" s="14">
        <v>125</v>
      </c>
      <c r="AU26" s="14">
        <v>124</v>
      </c>
      <c r="AV26" s="119">
        <v>495</v>
      </c>
      <c r="AW26" s="14">
        <v>118</v>
      </c>
      <c r="AX26" s="14">
        <v>118</v>
      </c>
      <c r="AY26" s="14">
        <v>114</v>
      </c>
      <c r="AZ26" s="14">
        <v>125</v>
      </c>
      <c r="BA26" s="119">
        <v>475</v>
      </c>
      <c r="BB26" s="14">
        <v>127</v>
      </c>
      <c r="BC26" s="14">
        <v>130</v>
      </c>
      <c r="BD26" s="14">
        <v>131</v>
      </c>
      <c r="BE26" s="14">
        <v>130</v>
      </c>
      <c r="BF26" s="26">
        <v>518</v>
      </c>
    </row>
    <row r="27" spans="1:58" ht="12.75" customHeight="1" x14ac:dyDescent="0.2">
      <c r="A27" s="9" t="s">
        <v>154</v>
      </c>
      <c r="B27" s="9"/>
      <c r="C27" s="154" t="s">
        <v>61</v>
      </c>
      <c r="D27" s="41">
        <v>1386</v>
      </c>
      <c r="E27" s="40">
        <v>1407</v>
      </c>
      <c r="F27" s="40">
        <v>1359</v>
      </c>
      <c r="G27" s="41">
        <v>5578</v>
      </c>
      <c r="H27" s="40">
        <v>5230</v>
      </c>
      <c r="J27" s="9" t="s">
        <v>154</v>
      </c>
      <c r="K27" s="9"/>
      <c r="L27" s="9" t="s">
        <v>61</v>
      </c>
      <c r="M27" s="41">
        <v>11076</v>
      </c>
      <c r="N27" s="40">
        <v>2786</v>
      </c>
      <c r="O27" s="40">
        <v>2658</v>
      </c>
      <c r="P27" s="40">
        <v>2832</v>
      </c>
      <c r="Q27" s="40">
        <v>2611</v>
      </c>
      <c r="R27" s="41">
        <v>10887</v>
      </c>
      <c r="S27" s="40">
        <v>1635</v>
      </c>
      <c r="T27" s="40">
        <v>2125</v>
      </c>
      <c r="U27" s="40">
        <v>2819</v>
      </c>
      <c r="V27" s="40">
        <v>2664</v>
      </c>
      <c r="W27" s="41">
        <v>9243</v>
      </c>
      <c r="X27" s="40">
        <v>2539</v>
      </c>
      <c r="Y27" s="40">
        <v>2428</v>
      </c>
      <c r="Z27" s="40">
        <v>2429</v>
      </c>
      <c r="AA27" s="40">
        <v>2444</v>
      </c>
      <c r="AB27" s="41">
        <v>9840</v>
      </c>
      <c r="AC27" s="40">
        <v>2394</v>
      </c>
      <c r="AD27" s="40">
        <v>2361</v>
      </c>
      <c r="AE27" s="40">
        <v>2404</v>
      </c>
      <c r="AF27" s="40">
        <v>2275</v>
      </c>
      <c r="AG27" s="41">
        <v>9434</v>
      </c>
      <c r="AH27" s="40">
        <v>2149</v>
      </c>
      <c r="AI27" s="40">
        <v>2011</v>
      </c>
      <c r="AJ27" s="40">
        <v>2143</v>
      </c>
      <c r="AK27" s="40">
        <v>2065</v>
      </c>
      <c r="AL27" s="41">
        <v>8367</v>
      </c>
      <c r="AM27" s="40">
        <v>1982</v>
      </c>
      <c r="AN27" s="40">
        <v>1878</v>
      </c>
      <c r="AO27" s="40">
        <v>1784</v>
      </c>
      <c r="AP27" s="40">
        <v>1701</v>
      </c>
      <c r="AQ27" s="41">
        <v>7345</v>
      </c>
      <c r="AR27" s="40">
        <v>1601</v>
      </c>
      <c r="AS27" s="40">
        <v>1512</v>
      </c>
      <c r="AT27" s="40">
        <v>1500</v>
      </c>
      <c r="AU27" s="40">
        <v>1430</v>
      </c>
      <c r="AV27" s="41">
        <v>6043</v>
      </c>
      <c r="AW27" s="40">
        <v>1344</v>
      </c>
      <c r="AX27" s="40">
        <v>1288</v>
      </c>
      <c r="AY27" s="40">
        <v>1239</v>
      </c>
      <c r="AZ27" s="40">
        <v>1359</v>
      </c>
      <c r="BA27" s="41">
        <v>5230</v>
      </c>
      <c r="BB27" s="40">
        <v>1386</v>
      </c>
      <c r="BC27" s="40">
        <v>1399</v>
      </c>
      <c r="BD27" s="40">
        <v>1407</v>
      </c>
      <c r="BE27" s="40">
        <v>1386</v>
      </c>
      <c r="BF27" s="41">
        <v>5578</v>
      </c>
    </row>
    <row r="28" spans="1:58" ht="12.75" customHeight="1" thickBot="1" x14ac:dyDescent="0.25">
      <c r="A28" s="9" t="s">
        <v>200</v>
      </c>
      <c r="B28" s="9"/>
      <c r="C28" s="157" t="s">
        <v>59</v>
      </c>
      <c r="D28" s="180">
        <v>4</v>
      </c>
      <c r="E28" s="181">
        <v>3</v>
      </c>
      <c r="F28" s="181">
        <v>4</v>
      </c>
      <c r="G28" s="180">
        <v>15</v>
      </c>
      <c r="H28" s="181">
        <v>18</v>
      </c>
      <c r="J28" s="9" t="s">
        <v>200</v>
      </c>
      <c r="K28" s="9"/>
      <c r="L28" s="9" t="s">
        <v>59</v>
      </c>
      <c r="M28" s="94">
        <v>16</v>
      </c>
      <c r="N28" s="71">
        <v>4</v>
      </c>
      <c r="O28" s="71">
        <v>5</v>
      </c>
      <c r="P28" s="71">
        <v>5</v>
      </c>
      <c r="Q28" s="71">
        <v>4</v>
      </c>
      <c r="R28" s="94">
        <v>17</v>
      </c>
      <c r="S28" s="71">
        <v>3</v>
      </c>
      <c r="T28" s="71">
        <v>1</v>
      </c>
      <c r="U28" s="71">
        <v>2</v>
      </c>
      <c r="V28" s="71">
        <v>2</v>
      </c>
      <c r="W28" s="94">
        <v>7</v>
      </c>
      <c r="X28" s="71">
        <v>2</v>
      </c>
      <c r="Y28" s="71">
        <v>2</v>
      </c>
      <c r="Z28" s="71">
        <v>1</v>
      </c>
      <c r="AA28" s="71">
        <v>2</v>
      </c>
      <c r="AB28" s="94">
        <v>8</v>
      </c>
      <c r="AC28" s="71">
        <v>2</v>
      </c>
      <c r="AD28" s="71">
        <v>2</v>
      </c>
      <c r="AE28" s="14">
        <v>2</v>
      </c>
      <c r="AF28" s="14">
        <v>2</v>
      </c>
      <c r="AG28" s="119">
        <v>8</v>
      </c>
      <c r="AH28" s="71">
        <v>2</v>
      </c>
      <c r="AI28" s="71">
        <v>2</v>
      </c>
      <c r="AJ28" s="71">
        <v>2</v>
      </c>
      <c r="AK28" s="71">
        <v>3</v>
      </c>
      <c r="AL28" s="119">
        <v>8</v>
      </c>
      <c r="AM28" s="14">
        <v>3</v>
      </c>
      <c r="AN28" s="14">
        <v>2</v>
      </c>
      <c r="AO28" s="14">
        <v>3</v>
      </c>
      <c r="AP28" s="14">
        <v>4</v>
      </c>
      <c r="AQ28" s="119">
        <v>12</v>
      </c>
      <c r="AR28" s="14">
        <v>5</v>
      </c>
      <c r="AS28" s="14">
        <v>5</v>
      </c>
      <c r="AT28" s="14">
        <v>4</v>
      </c>
      <c r="AU28" s="14">
        <v>5</v>
      </c>
      <c r="AV28" s="119">
        <v>18</v>
      </c>
      <c r="AW28" s="14">
        <v>5</v>
      </c>
      <c r="AX28" s="14">
        <v>5</v>
      </c>
      <c r="AY28" s="14">
        <v>4</v>
      </c>
      <c r="AZ28" s="14">
        <v>4</v>
      </c>
      <c r="BA28" s="119">
        <v>18</v>
      </c>
      <c r="BB28" s="14">
        <v>4</v>
      </c>
      <c r="BC28" s="181">
        <v>4</v>
      </c>
      <c r="BD28" s="181">
        <v>3</v>
      </c>
      <c r="BE28" s="181">
        <v>4</v>
      </c>
      <c r="BF28" s="180">
        <v>15</v>
      </c>
    </row>
    <row r="29" spans="1:58" ht="12.75" customHeight="1" thickBot="1" x14ac:dyDescent="0.25">
      <c r="A29" s="57" t="s">
        <v>201</v>
      </c>
      <c r="B29" s="57"/>
      <c r="C29" s="157"/>
      <c r="D29" s="180">
        <v>29</v>
      </c>
      <c r="E29" s="181">
        <v>30</v>
      </c>
      <c r="F29" s="181">
        <v>29</v>
      </c>
      <c r="G29" s="180">
        <v>116</v>
      </c>
      <c r="H29" s="181">
        <v>108</v>
      </c>
      <c r="J29" s="57" t="s">
        <v>185</v>
      </c>
      <c r="K29" s="57"/>
      <c r="L29" s="57"/>
      <c r="M29" s="107">
        <v>108</v>
      </c>
      <c r="N29" s="106">
        <v>26</v>
      </c>
      <c r="O29" s="106">
        <v>27</v>
      </c>
      <c r="P29" s="106">
        <v>29</v>
      </c>
      <c r="Q29" s="106">
        <v>29</v>
      </c>
      <c r="R29" s="107">
        <v>110</v>
      </c>
      <c r="S29" s="106">
        <v>20</v>
      </c>
      <c r="T29" s="106">
        <v>18</v>
      </c>
      <c r="U29" s="106">
        <v>30</v>
      </c>
      <c r="V29" s="106">
        <v>30</v>
      </c>
      <c r="W29" s="107">
        <v>98</v>
      </c>
      <c r="X29" s="106">
        <v>29</v>
      </c>
      <c r="Y29" s="106">
        <v>27</v>
      </c>
      <c r="Z29" s="106">
        <v>27</v>
      </c>
      <c r="AA29" s="106">
        <v>28</v>
      </c>
      <c r="AB29" s="107">
        <v>111</v>
      </c>
      <c r="AC29" s="106">
        <v>28</v>
      </c>
      <c r="AD29" s="106">
        <v>29</v>
      </c>
      <c r="AE29" s="59">
        <v>29</v>
      </c>
      <c r="AF29" s="59">
        <v>29</v>
      </c>
      <c r="AG29" s="128">
        <v>115</v>
      </c>
      <c r="AH29" s="106">
        <v>26</v>
      </c>
      <c r="AI29" s="106">
        <v>27</v>
      </c>
      <c r="AJ29" s="106">
        <v>29</v>
      </c>
      <c r="AK29" s="106">
        <v>28</v>
      </c>
      <c r="AL29" s="128">
        <v>110</v>
      </c>
      <c r="AM29" s="59">
        <v>28</v>
      </c>
      <c r="AN29" s="59">
        <v>28</v>
      </c>
      <c r="AO29" s="59">
        <v>29</v>
      </c>
      <c r="AP29" s="59">
        <v>29</v>
      </c>
      <c r="AQ29" s="128">
        <v>114</v>
      </c>
      <c r="AR29" s="59">
        <v>28</v>
      </c>
      <c r="AS29" s="59">
        <v>28</v>
      </c>
      <c r="AT29" s="59">
        <v>28</v>
      </c>
      <c r="AU29" s="59">
        <v>30</v>
      </c>
      <c r="AV29" s="128">
        <v>113</v>
      </c>
      <c r="AW29" s="59">
        <v>27</v>
      </c>
      <c r="AX29" s="59">
        <v>27</v>
      </c>
      <c r="AY29" s="59">
        <v>25</v>
      </c>
      <c r="AZ29" s="59">
        <v>29</v>
      </c>
      <c r="BA29" s="128">
        <v>108</v>
      </c>
      <c r="BB29" s="59">
        <v>28</v>
      </c>
      <c r="BC29" s="181">
        <v>25</v>
      </c>
      <c r="BD29" s="181">
        <v>30</v>
      </c>
      <c r="BE29" s="181">
        <v>29</v>
      </c>
      <c r="BF29" s="180">
        <v>116</v>
      </c>
    </row>
    <row r="30" spans="1:58" x14ac:dyDescent="0.2">
      <c r="A30" s="112" t="s">
        <v>202</v>
      </c>
      <c r="J30" s="112" t="s">
        <v>203</v>
      </c>
    </row>
    <row r="31" spans="1:58" x14ac:dyDescent="0.2">
      <c r="A31" s="112" t="s">
        <v>204</v>
      </c>
      <c r="J31" s="112" t="s">
        <v>205</v>
      </c>
    </row>
    <row r="32" spans="1:58" x14ac:dyDescent="0.2">
      <c r="A32" s="112" t="s">
        <v>206</v>
      </c>
    </row>
  </sheetData>
  <phoneticPr fontId="4" type="noConversion"/>
  <pageMargins left="0.7" right="0.7" top="0.75" bottom="0.75" header="0.3" footer="0.3"/>
  <pageSetup paperSize="9"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9FFFF"/>
    <pageSetUpPr fitToPage="1"/>
  </sheetPr>
  <dimension ref="A1:BF39"/>
  <sheetViews>
    <sheetView topLeftCell="X1" zoomScale="115" zoomScaleNormal="115" workbookViewId="0">
      <selection activeCell="I49" sqref="I49"/>
    </sheetView>
  </sheetViews>
  <sheetFormatPr defaultColWidth="9.140625" defaultRowHeight="11.25" x14ac:dyDescent="0.2"/>
  <cols>
    <col min="1" max="1" width="42" style="5" customWidth="1"/>
    <col min="2" max="2" width="17.28515625" style="5" customWidth="1"/>
    <col min="3" max="8" width="12.7109375" style="5" customWidth="1"/>
    <col min="9" max="9" width="9.140625" style="5" customWidth="1"/>
    <col min="10" max="10" width="42.5703125" style="5" customWidth="1"/>
    <col min="11" max="11" width="17.28515625" style="5" customWidth="1"/>
    <col min="12" max="39" width="12.7109375" style="5" customWidth="1"/>
    <col min="40" max="41" width="12.5703125" style="5" customWidth="1"/>
    <col min="42" max="50" width="12.7109375" style="5" customWidth="1"/>
    <col min="51" max="16384" width="9.140625" style="5"/>
  </cols>
  <sheetData>
    <row r="1" spans="1:58" x14ac:dyDescent="0.2">
      <c r="A1" s="4" t="s">
        <v>0</v>
      </c>
      <c r="J1" s="4" t="s">
        <v>1</v>
      </c>
    </row>
    <row r="3" spans="1:58" ht="12.75" customHeight="1" x14ac:dyDescent="0.2">
      <c r="A3" s="4" t="s">
        <v>207</v>
      </c>
      <c r="B3" s="4"/>
      <c r="J3" s="4" t="s">
        <v>207</v>
      </c>
      <c r="K3" s="4"/>
    </row>
    <row r="4" spans="1:58" ht="12.75" customHeight="1" x14ac:dyDescent="0.2"/>
    <row r="5" spans="1:58" s="71" customFormat="1" ht="12.75" customHeight="1" thickBot="1" x14ac:dyDescent="0.25">
      <c r="A5" s="151" t="s">
        <v>130</v>
      </c>
      <c r="B5" s="151"/>
      <c r="C5" s="151" t="s">
        <v>5</v>
      </c>
      <c r="D5" s="145" t="s">
        <v>6</v>
      </c>
      <c r="E5" s="145" t="s">
        <v>7</v>
      </c>
      <c r="F5" s="145" t="s">
        <v>8</v>
      </c>
      <c r="G5" s="145" t="s">
        <v>9</v>
      </c>
      <c r="H5" s="145" t="s">
        <v>10</v>
      </c>
      <c r="J5" s="8" t="s">
        <v>130</v>
      </c>
      <c r="K5" s="8"/>
      <c r="L5" s="8" t="s">
        <v>131</v>
      </c>
      <c r="M5" s="7" t="s">
        <v>15</v>
      </c>
      <c r="N5" s="7" t="s">
        <v>151</v>
      </c>
      <c r="O5" s="7" t="s">
        <v>133</v>
      </c>
      <c r="P5" s="7" t="s">
        <v>134</v>
      </c>
      <c r="Q5" s="7" t="s">
        <v>135</v>
      </c>
      <c r="R5" s="7" t="s">
        <v>136</v>
      </c>
      <c r="S5" s="7" t="s">
        <v>21</v>
      </c>
      <c r="T5" s="7" t="s">
        <v>22</v>
      </c>
      <c r="U5" s="7" t="s">
        <v>23</v>
      </c>
      <c r="V5" s="7" t="s">
        <v>152</v>
      </c>
      <c r="W5" s="7" t="s">
        <v>138</v>
      </c>
      <c r="X5" s="7" t="s">
        <v>26</v>
      </c>
      <c r="Y5" s="7" t="s">
        <v>27</v>
      </c>
      <c r="Z5" s="7" t="s">
        <v>28</v>
      </c>
      <c r="AA5" s="7" t="s">
        <v>29</v>
      </c>
      <c r="AB5" s="7" t="s">
        <v>30</v>
      </c>
      <c r="AC5" s="7" t="s">
        <v>208</v>
      </c>
      <c r="AD5" s="7" t="s">
        <v>209</v>
      </c>
      <c r="AE5" s="7" t="s">
        <v>210</v>
      </c>
      <c r="AF5" s="7" t="s">
        <v>34</v>
      </c>
      <c r="AG5" s="7" t="s">
        <v>35</v>
      </c>
      <c r="AH5" s="7" t="s">
        <v>211</v>
      </c>
      <c r="AI5" s="7" t="s">
        <v>212</v>
      </c>
      <c r="AJ5" s="7" t="s">
        <v>38</v>
      </c>
      <c r="AK5" s="7" t="s">
        <v>139</v>
      </c>
      <c r="AL5" s="7" t="s">
        <v>40</v>
      </c>
      <c r="AM5" s="7" t="s">
        <v>140</v>
      </c>
      <c r="AN5" s="7" t="s">
        <v>42</v>
      </c>
      <c r="AO5" s="7" t="s">
        <v>43</v>
      </c>
      <c r="AP5" s="7" t="s">
        <v>44</v>
      </c>
      <c r="AQ5" s="7" t="s">
        <v>45</v>
      </c>
      <c r="AR5" s="7" t="s">
        <v>46</v>
      </c>
      <c r="AS5" s="7" t="s">
        <v>47</v>
      </c>
      <c r="AT5" s="7" t="s">
        <v>48</v>
      </c>
      <c r="AU5" s="7" t="s">
        <v>49</v>
      </c>
      <c r="AV5" s="7" t="s">
        <v>50</v>
      </c>
      <c r="AW5" s="7" t="s">
        <v>51</v>
      </c>
      <c r="AX5" s="7" t="s">
        <v>52</v>
      </c>
      <c r="AY5" s="7" t="s">
        <v>53</v>
      </c>
      <c r="AZ5" s="7" t="s">
        <v>8</v>
      </c>
      <c r="BA5" s="7" t="s">
        <v>82</v>
      </c>
      <c r="BB5" s="7" t="s">
        <v>54</v>
      </c>
      <c r="BC5" s="7" t="s">
        <v>55</v>
      </c>
      <c r="BD5" s="7" t="s">
        <v>7</v>
      </c>
      <c r="BE5" s="7" t="s">
        <v>6</v>
      </c>
      <c r="BF5" s="7" t="s">
        <v>83</v>
      </c>
    </row>
    <row r="6" spans="1:58" s="71" customFormat="1" ht="12.75" customHeight="1" x14ac:dyDescent="0.2">
      <c r="A6" s="8" t="s">
        <v>141</v>
      </c>
      <c r="B6" s="8"/>
      <c r="C6" s="152"/>
      <c r="D6" s="26"/>
      <c r="E6" s="144"/>
      <c r="F6" s="144"/>
      <c r="G6" s="146"/>
      <c r="H6" s="144"/>
      <c r="J6" s="8" t="s">
        <v>141</v>
      </c>
      <c r="K6" s="8"/>
      <c r="L6" s="9"/>
      <c r="M6" s="94"/>
      <c r="R6" s="94"/>
      <c r="W6" s="94"/>
      <c r="AB6" s="94"/>
      <c r="AG6" s="94"/>
      <c r="AL6" s="94"/>
      <c r="AM6" s="14"/>
      <c r="AN6" s="14"/>
      <c r="AO6" s="14"/>
      <c r="AP6" s="14"/>
      <c r="AQ6" s="94"/>
      <c r="AR6" s="14"/>
      <c r="AS6" s="14"/>
      <c r="AT6" s="14"/>
      <c r="AU6" s="14"/>
      <c r="AV6" s="94"/>
      <c r="AW6" s="14"/>
      <c r="AX6" s="14"/>
      <c r="AY6" s="14"/>
      <c r="AZ6" s="14"/>
      <c r="BA6" s="94"/>
      <c r="BB6" s="14"/>
      <c r="BC6" s="144"/>
      <c r="BD6" s="144"/>
      <c r="BE6" s="144"/>
      <c r="BF6" s="26"/>
    </row>
    <row r="7" spans="1:58" s="71" customFormat="1" ht="12.75" customHeight="1" x14ac:dyDescent="0.2">
      <c r="A7" s="9" t="s">
        <v>213</v>
      </c>
      <c r="B7" s="9"/>
      <c r="C7" s="152"/>
      <c r="D7" s="26"/>
      <c r="E7" s="14"/>
      <c r="F7" s="14"/>
      <c r="G7" s="26"/>
      <c r="H7" s="14"/>
      <c r="J7" s="9" t="s">
        <v>213</v>
      </c>
      <c r="K7" s="9"/>
      <c r="L7" s="9"/>
      <c r="M7" s="94"/>
      <c r="R7" s="94"/>
      <c r="W7" s="94"/>
      <c r="AB7" s="94"/>
      <c r="AG7" s="94"/>
      <c r="AL7" s="94"/>
      <c r="AM7" s="14"/>
      <c r="AN7" s="14"/>
      <c r="AO7" s="14"/>
      <c r="AP7" s="14"/>
      <c r="AQ7" s="94"/>
      <c r="AR7" s="14"/>
      <c r="AS7" s="14"/>
      <c r="AT7" s="14"/>
      <c r="AU7" s="14"/>
      <c r="AV7" s="94"/>
      <c r="AW7" s="14"/>
      <c r="AX7" s="14"/>
      <c r="AY7" s="14"/>
      <c r="AZ7" s="14"/>
      <c r="BA7" s="94"/>
      <c r="BB7" s="14"/>
      <c r="BC7" s="144"/>
      <c r="BD7" s="144"/>
      <c r="BE7" s="144"/>
      <c r="BF7" s="26"/>
    </row>
    <row r="8" spans="1:58" s="71" customFormat="1" ht="12.75" customHeight="1" x14ac:dyDescent="0.2">
      <c r="B8" s="9" t="s">
        <v>56</v>
      </c>
      <c r="C8" s="154" t="s">
        <v>57</v>
      </c>
      <c r="D8" s="26"/>
      <c r="E8" s="14"/>
      <c r="F8" s="14"/>
      <c r="G8" s="26"/>
      <c r="H8" s="14"/>
      <c r="K8" s="9" t="s">
        <v>56</v>
      </c>
      <c r="L8" s="9" t="s">
        <v>57</v>
      </c>
      <c r="M8" s="26">
        <v>349.1</v>
      </c>
      <c r="N8" s="14">
        <v>95.3</v>
      </c>
      <c r="O8" s="14">
        <v>87.1</v>
      </c>
      <c r="P8" s="14">
        <v>72.599999999999994</v>
      </c>
      <c r="Q8" s="14">
        <v>79.8</v>
      </c>
      <c r="R8" s="26">
        <v>334.8</v>
      </c>
      <c r="S8" s="13">
        <v>113.5</v>
      </c>
      <c r="T8" s="13">
        <v>44.8</v>
      </c>
      <c r="U8" s="13">
        <v>91.6</v>
      </c>
      <c r="V8" s="13">
        <v>87.2</v>
      </c>
      <c r="W8" s="26">
        <v>337.1</v>
      </c>
      <c r="X8" s="13">
        <v>91.3</v>
      </c>
      <c r="Y8" s="13">
        <v>53.1</v>
      </c>
      <c r="Z8" s="13">
        <v>64.2</v>
      </c>
      <c r="AA8" s="13">
        <v>56.3</v>
      </c>
      <c r="AB8" s="26">
        <v>264.89999999999998</v>
      </c>
      <c r="AC8" s="13">
        <v>82.9</v>
      </c>
      <c r="AD8" s="13">
        <v>229.7</v>
      </c>
      <c r="AE8" s="14">
        <v>452.6</v>
      </c>
      <c r="AF8" s="14">
        <v>548.70000000000005</v>
      </c>
      <c r="AG8" s="12">
        <v>1313.9</v>
      </c>
      <c r="AH8" s="13">
        <v>585.6</v>
      </c>
      <c r="AI8" s="14">
        <v>350.1</v>
      </c>
      <c r="AJ8" s="13">
        <v>244</v>
      </c>
      <c r="AK8" s="13">
        <v>212.3</v>
      </c>
      <c r="AL8" s="10">
        <v>1392</v>
      </c>
      <c r="AM8" s="13">
        <v>181.6</v>
      </c>
      <c r="AN8" s="13">
        <v>101.9</v>
      </c>
      <c r="AO8" s="13">
        <v>104</v>
      </c>
      <c r="AP8" s="13">
        <v>88.5</v>
      </c>
      <c r="AQ8" s="10">
        <v>476</v>
      </c>
      <c r="AR8" s="13">
        <v>63.4</v>
      </c>
      <c r="AS8" s="13">
        <v>71.3</v>
      </c>
      <c r="AT8" s="13">
        <v>41.6</v>
      </c>
      <c r="AU8" s="13">
        <v>47.3</v>
      </c>
      <c r="AV8" s="10">
        <v>223.6</v>
      </c>
      <c r="AW8" s="13" t="s">
        <v>117</v>
      </c>
      <c r="AX8" s="13" t="s">
        <v>117</v>
      </c>
      <c r="AY8" s="13" t="s">
        <v>117</v>
      </c>
      <c r="AZ8" s="13" t="s">
        <v>117</v>
      </c>
      <c r="BA8" s="10" t="s">
        <v>117</v>
      </c>
      <c r="BB8" s="13" t="s">
        <v>117</v>
      </c>
      <c r="BC8" s="144" t="s">
        <v>117</v>
      </c>
      <c r="BD8" s="144" t="s">
        <v>117</v>
      </c>
      <c r="BE8" s="144"/>
      <c r="BF8" s="179" t="s">
        <v>117</v>
      </c>
    </row>
    <row r="9" spans="1:58" s="71" customFormat="1" ht="12.75" customHeight="1" x14ac:dyDescent="0.2">
      <c r="A9" s="9" t="s">
        <v>214</v>
      </c>
      <c r="B9" s="9"/>
      <c r="C9" s="154"/>
      <c r="D9" s="26"/>
      <c r="E9" s="14"/>
      <c r="F9" s="14"/>
      <c r="G9" s="26"/>
      <c r="H9" s="14"/>
      <c r="J9" s="9" t="s">
        <v>214</v>
      </c>
      <c r="K9" s="9"/>
      <c r="L9" s="9"/>
      <c r="M9" s="26"/>
      <c r="N9" s="14"/>
      <c r="O9" s="14"/>
      <c r="P9" s="14"/>
      <c r="Q9" s="14"/>
      <c r="R9" s="26"/>
      <c r="S9" s="129"/>
      <c r="T9" s="129"/>
      <c r="U9" s="129"/>
      <c r="V9" s="129"/>
      <c r="W9" s="130"/>
      <c r="X9" s="129"/>
      <c r="Y9" s="129"/>
      <c r="Z9" s="129"/>
      <c r="AA9" s="129"/>
      <c r="AB9" s="130"/>
      <c r="AC9" s="129"/>
      <c r="AD9" s="129"/>
      <c r="AE9" s="14"/>
      <c r="AF9" s="14"/>
      <c r="AG9" s="130"/>
      <c r="AH9" s="129"/>
      <c r="AI9" s="14"/>
      <c r="AJ9" s="14"/>
      <c r="AK9" s="14"/>
      <c r="AL9" s="130"/>
      <c r="AM9" s="14"/>
      <c r="AN9" s="14"/>
      <c r="AO9" s="14"/>
      <c r="AP9" s="14"/>
      <c r="AQ9" s="130"/>
      <c r="AR9" s="14"/>
      <c r="AS9" s="14"/>
      <c r="AT9" s="14"/>
      <c r="AU9" s="14"/>
      <c r="AV9" s="130"/>
      <c r="AW9" s="14"/>
      <c r="AX9" s="14"/>
      <c r="AY9" s="14"/>
      <c r="AZ9" s="14"/>
      <c r="BA9" s="130"/>
      <c r="BB9" s="14"/>
      <c r="BC9" s="14"/>
      <c r="BD9" s="14"/>
      <c r="BE9" s="14"/>
      <c r="BF9" s="26"/>
    </row>
    <row r="10" spans="1:58" s="71" customFormat="1" ht="12.75" customHeight="1" x14ac:dyDescent="0.2">
      <c r="A10" s="9"/>
      <c r="B10" s="9" t="s">
        <v>142</v>
      </c>
      <c r="C10" s="154" t="s">
        <v>59</v>
      </c>
      <c r="D10" s="26" t="s">
        <v>117</v>
      </c>
      <c r="E10" s="14" t="s">
        <v>117</v>
      </c>
      <c r="F10" s="14">
        <v>0.4</v>
      </c>
      <c r="G10" s="26">
        <v>0.9</v>
      </c>
      <c r="H10" s="14">
        <v>3.1</v>
      </c>
      <c r="J10" s="9"/>
      <c r="K10" s="9"/>
      <c r="L10" s="9"/>
      <c r="M10" s="26"/>
      <c r="N10" s="14"/>
      <c r="O10" s="14"/>
      <c r="P10" s="14"/>
      <c r="Q10" s="14"/>
      <c r="R10" s="26"/>
      <c r="S10" s="129"/>
      <c r="T10" s="129"/>
      <c r="U10" s="129"/>
      <c r="V10" s="129"/>
      <c r="W10" s="130"/>
      <c r="X10" s="129"/>
      <c r="Y10" s="129"/>
      <c r="Z10" s="129"/>
      <c r="AA10" s="129"/>
      <c r="AB10" s="130"/>
      <c r="AC10" s="129"/>
      <c r="AD10" s="129"/>
      <c r="AE10" s="14"/>
      <c r="AF10" s="14"/>
      <c r="AG10" s="130"/>
      <c r="AH10" s="129"/>
      <c r="AI10" s="14"/>
      <c r="AJ10" s="14"/>
      <c r="AK10" s="14"/>
      <c r="AL10" s="130"/>
      <c r="AM10" s="14"/>
      <c r="AN10" s="14"/>
      <c r="AO10" s="14"/>
      <c r="AP10" s="14"/>
      <c r="AQ10" s="130"/>
      <c r="AR10" s="14"/>
      <c r="AS10" s="14"/>
      <c r="AT10" s="14"/>
      <c r="AU10" s="14"/>
      <c r="AV10" s="130"/>
      <c r="AW10" s="14">
        <v>1.3</v>
      </c>
      <c r="AX10" s="14">
        <v>0.9</v>
      </c>
      <c r="AY10" s="14">
        <v>0.5</v>
      </c>
      <c r="AZ10" s="14">
        <v>0.4</v>
      </c>
      <c r="BA10" s="130">
        <v>3.1</v>
      </c>
      <c r="BB10" s="14">
        <v>0.8</v>
      </c>
      <c r="BC10" s="14">
        <v>0.1</v>
      </c>
      <c r="BD10" s="14" t="s">
        <v>117</v>
      </c>
      <c r="BE10" s="14" t="s">
        <v>117</v>
      </c>
      <c r="BF10" s="26">
        <v>0.9</v>
      </c>
    </row>
    <row r="11" spans="1:58" s="71" customFormat="1" ht="12.75" customHeight="1" x14ac:dyDescent="0.2">
      <c r="B11" s="9" t="s">
        <v>62</v>
      </c>
      <c r="C11" s="154" t="s">
        <v>61</v>
      </c>
      <c r="D11" s="26" t="s">
        <v>117</v>
      </c>
      <c r="E11" s="14">
        <v>73</v>
      </c>
      <c r="F11" s="14" t="s">
        <v>117</v>
      </c>
      <c r="G11" s="26">
        <v>224.1</v>
      </c>
      <c r="H11" s="14">
        <v>268</v>
      </c>
      <c r="K11" s="9" t="s">
        <v>62</v>
      </c>
      <c r="L11" s="9" t="s">
        <v>61</v>
      </c>
      <c r="M11" s="26">
        <v>584.20000000000005</v>
      </c>
      <c r="N11" s="14">
        <v>187.5</v>
      </c>
      <c r="O11" s="14">
        <v>133.6</v>
      </c>
      <c r="P11" s="14">
        <v>59.8</v>
      </c>
      <c r="Q11" s="14">
        <v>157.1</v>
      </c>
      <c r="R11" s="16">
        <v>538</v>
      </c>
      <c r="S11" s="14">
        <v>108.3</v>
      </c>
      <c r="T11" s="14">
        <v>44.5</v>
      </c>
      <c r="U11" s="14">
        <v>54.3</v>
      </c>
      <c r="V11" s="14">
        <v>76.5</v>
      </c>
      <c r="W11" s="16">
        <v>283.60000000000002</v>
      </c>
      <c r="X11" s="14">
        <v>160.19999999999999</v>
      </c>
      <c r="Y11" s="14">
        <v>77.099999999999994</v>
      </c>
      <c r="Z11" s="14">
        <v>95.8</v>
      </c>
      <c r="AA11" s="14">
        <v>93.6</v>
      </c>
      <c r="AB11" s="16">
        <v>426.7</v>
      </c>
      <c r="AC11" s="14">
        <v>121.8</v>
      </c>
      <c r="AD11" s="14">
        <v>485.7</v>
      </c>
      <c r="AE11" s="14">
        <v>658.3</v>
      </c>
      <c r="AF11" s="14">
        <v>311.2</v>
      </c>
      <c r="AG11" s="12">
        <v>1577</v>
      </c>
      <c r="AH11" s="14">
        <v>732.2</v>
      </c>
      <c r="AI11" s="14">
        <v>159.80000000000001</v>
      </c>
      <c r="AJ11" s="14">
        <v>288.39999999999998</v>
      </c>
      <c r="AK11" s="14">
        <v>292.3</v>
      </c>
      <c r="AL11" s="12">
        <v>1472.7</v>
      </c>
      <c r="AM11" s="14">
        <v>159.19999999999999</v>
      </c>
      <c r="AN11" s="14">
        <v>235.8</v>
      </c>
      <c r="AO11" s="14">
        <v>166.9</v>
      </c>
      <c r="AP11" s="14">
        <v>258.8</v>
      </c>
      <c r="AQ11" s="12">
        <v>820.7</v>
      </c>
      <c r="AR11" s="14">
        <v>133.19999999999999</v>
      </c>
      <c r="AS11" s="14">
        <v>199.3</v>
      </c>
      <c r="AT11" s="14">
        <v>29.5</v>
      </c>
      <c r="AU11" s="14">
        <v>107.1</v>
      </c>
      <c r="AV11" s="12">
        <v>469.1</v>
      </c>
      <c r="AW11" s="14" t="s">
        <v>117</v>
      </c>
      <c r="AX11" s="14" t="s">
        <v>117</v>
      </c>
      <c r="AY11" s="14">
        <v>268</v>
      </c>
      <c r="AZ11" s="14" t="s">
        <v>117</v>
      </c>
      <c r="BA11" s="12">
        <v>268</v>
      </c>
      <c r="BB11" s="14" t="s">
        <v>117</v>
      </c>
      <c r="BC11" s="14">
        <v>151.1</v>
      </c>
      <c r="BD11" s="14">
        <v>73</v>
      </c>
      <c r="BE11" s="14" t="s">
        <v>117</v>
      </c>
      <c r="BF11" s="26">
        <v>224.1</v>
      </c>
    </row>
    <row r="12" spans="1:58" s="71" customFormat="1" ht="12.75" customHeight="1" thickBot="1" x14ac:dyDescent="0.25">
      <c r="A12" s="9"/>
      <c r="B12" s="9" t="s">
        <v>63</v>
      </c>
      <c r="C12" s="157" t="s">
        <v>57</v>
      </c>
      <c r="D12" s="46" t="s">
        <v>117</v>
      </c>
      <c r="E12" s="25">
        <v>18</v>
      </c>
      <c r="F12" s="25" t="s">
        <v>117</v>
      </c>
      <c r="G12" s="46">
        <v>18</v>
      </c>
      <c r="H12" s="25" t="s">
        <v>117</v>
      </c>
      <c r="J12" s="9"/>
      <c r="K12" s="9" t="s">
        <v>63</v>
      </c>
      <c r="L12" s="9" t="s">
        <v>57</v>
      </c>
      <c r="M12" s="26">
        <v>33.799999999999997</v>
      </c>
      <c r="N12" s="14">
        <v>8.3000000000000007</v>
      </c>
      <c r="O12" s="14">
        <v>5.6</v>
      </c>
      <c r="P12" s="14">
        <v>12.8</v>
      </c>
      <c r="Q12" s="14">
        <v>6.3</v>
      </c>
      <c r="R12" s="16">
        <v>33</v>
      </c>
      <c r="S12" s="14">
        <v>9.1999999999999993</v>
      </c>
      <c r="T12" s="14">
        <v>-0.8</v>
      </c>
      <c r="U12" s="14">
        <v>3.6</v>
      </c>
      <c r="V12" s="14">
        <v>7.9</v>
      </c>
      <c r="W12" s="16">
        <v>19.899999999999999</v>
      </c>
      <c r="X12" s="14">
        <v>7.4</v>
      </c>
      <c r="Y12" s="14">
        <v>6.6</v>
      </c>
      <c r="Z12" s="14">
        <v>3.4</v>
      </c>
      <c r="AA12" s="14">
        <v>6.9</v>
      </c>
      <c r="AB12" s="16">
        <v>24.3</v>
      </c>
      <c r="AC12" s="14">
        <v>4.7</v>
      </c>
      <c r="AD12" s="14">
        <v>8.6999999999999993</v>
      </c>
      <c r="AE12" s="14">
        <v>27.6</v>
      </c>
      <c r="AF12" s="14">
        <v>26.9</v>
      </c>
      <c r="AG12" s="16">
        <v>67.900000000000006</v>
      </c>
      <c r="AH12" s="14">
        <v>26.4</v>
      </c>
      <c r="AI12" s="14">
        <v>23.7</v>
      </c>
      <c r="AJ12" s="14">
        <v>12.3</v>
      </c>
      <c r="AK12" s="14">
        <v>10.8</v>
      </c>
      <c r="AL12" s="16">
        <v>73.2</v>
      </c>
      <c r="AM12" s="14">
        <v>12.6</v>
      </c>
      <c r="AN12" s="14" t="s">
        <v>117</v>
      </c>
      <c r="AO12" s="14">
        <v>12.7</v>
      </c>
      <c r="AP12" s="14">
        <v>13.9</v>
      </c>
      <c r="AQ12" s="16">
        <v>39.200000000000003</v>
      </c>
      <c r="AR12" s="14">
        <v>0.4</v>
      </c>
      <c r="AS12" s="14" t="s">
        <v>117</v>
      </c>
      <c r="AT12" s="14" t="s">
        <v>117</v>
      </c>
      <c r="AU12" s="14">
        <v>3.7</v>
      </c>
      <c r="AV12" s="16">
        <v>4.0999999999999996</v>
      </c>
      <c r="AW12" s="14" t="s">
        <v>117</v>
      </c>
      <c r="AX12" s="14" t="s">
        <v>117</v>
      </c>
      <c r="AY12" s="14" t="s">
        <v>117</v>
      </c>
      <c r="AZ12" s="14" t="s">
        <v>117</v>
      </c>
      <c r="BA12" s="16" t="s">
        <v>117</v>
      </c>
      <c r="BB12" s="14" t="s">
        <v>117</v>
      </c>
      <c r="BC12" s="25" t="s">
        <v>117</v>
      </c>
      <c r="BD12" s="25">
        <v>18</v>
      </c>
      <c r="BE12" s="25" t="s">
        <v>117</v>
      </c>
      <c r="BF12" s="46">
        <v>18</v>
      </c>
    </row>
    <row r="13" spans="1:58" s="71" customFormat="1" ht="12.75" customHeight="1" thickBot="1" x14ac:dyDescent="0.25">
      <c r="A13" s="29" t="s">
        <v>70</v>
      </c>
      <c r="B13" s="29"/>
      <c r="C13" s="156" t="s">
        <v>68</v>
      </c>
      <c r="D13" s="177" t="s">
        <v>117</v>
      </c>
      <c r="E13" s="93">
        <v>0.2</v>
      </c>
      <c r="F13" s="93">
        <v>0.1</v>
      </c>
      <c r="G13" s="177">
        <v>0.5</v>
      </c>
      <c r="H13" s="93">
        <v>0.8</v>
      </c>
      <c r="J13" s="29" t="s">
        <v>70</v>
      </c>
      <c r="K13" s="29"/>
      <c r="L13" s="29" t="s">
        <v>68</v>
      </c>
      <c r="M13" s="36">
        <v>4.2</v>
      </c>
      <c r="N13" s="35">
        <v>1.2</v>
      </c>
      <c r="O13" s="35">
        <v>1</v>
      </c>
      <c r="P13" s="35">
        <v>0.8</v>
      </c>
      <c r="Q13" s="35">
        <v>1</v>
      </c>
      <c r="R13" s="30">
        <v>4</v>
      </c>
      <c r="S13" s="35">
        <v>1.3</v>
      </c>
      <c r="T13" s="35">
        <v>0.4</v>
      </c>
      <c r="U13" s="35">
        <v>1</v>
      </c>
      <c r="V13" s="35">
        <v>0.9</v>
      </c>
      <c r="W13" s="30">
        <v>3.6</v>
      </c>
      <c r="X13" s="35">
        <v>1.1000000000000001</v>
      </c>
      <c r="Y13" s="35">
        <v>0.6</v>
      </c>
      <c r="Z13" s="35">
        <v>0.7</v>
      </c>
      <c r="AA13" s="35">
        <v>0.7</v>
      </c>
      <c r="AB13" s="30">
        <v>3.1</v>
      </c>
      <c r="AC13" s="35">
        <v>0.9</v>
      </c>
      <c r="AD13" s="35">
        <v>2.8</v>
      </c>
      <c r="AE13" s="35">
        <v>5.0999999999999996</v>
      </c>
      <c r="AF13" s="35">
        <v>5.8</v>
      </c>
      <c r="AG13" s="30">
        <v>14.6</v>
      </c>
      <c r="AH13" s="35">
        <v>6.5</v>
      </c>
      <c r="AI13" s="35">
        <v>3.7</v>
      </c>
      <c r="AJ13" s="35">
        <v>2.7</v>
      </c>
      <c r="AK13" s="35">
        <v>2.4</v>
      </c>
      <c r="AL13" s="30">
        <v>15.3</v>
      </c>
      <c r="AM13" s="31">
        <v>2</v>
      </c>
      <c r="AN13" s="31">
        <v>1.2</v>
      </c>
      <c r="AO13" s="31">
        <v>1.2</v>
      </c>
      <c r="AP13" s="31">
        <v>1.2</v>
      </c>
      <c r="AQ13" s="30">
        <v>5.6</v>
      </c>
      <c r="AR13" s="31">
        <v>0.7</v>
      </c>
      <c r="AS13" s="31">
        <v>0.9</v>
      </c>
      <c r="AT13" s="31">
        <v>0.4</v>
      </c>
      <c r="AU13" s="31">
        <v>0.6</v>
      </c>
      <c r="AV13" s="30">
        <v>2.6</v>
      </c>
      <c r="AW13" s="31">
        <v>0.2</v>
      </c>
      <c r="AX13" s="31">
        <v>0.2</v>
      </c>
      <c r="AY13" s="31">
        <v>0.3</v>
      </c>
      <c r="AZ13" s="31">
        <v>0.1</v>
      </c>
      <c r="BA13" s="30">
        <v>0.8</v>
      </c>
      <c r="BB13" s="31">
        <v>0.1</v>
      </c>
      <c r="BC13" s="93">
        <v>0.2</v>
      </c>
      <c r="BD13" s="93">
        <v>0.2</v>
      </c>
      <c r="BE13" s="93" t="s">
        <v>117</v>
      </c>
      <c r="BF13" s="177">
        <v>0.5</v>
      </c>
    </row>
    <row r="14" spans="1:58" s="71" customFormat="1" ht="12.75" customHeight="1" thickBot="1" x14ac:dyDescent="0.25">
      <c r="A14" s="29" t="s">
        <v>78</v>
      </c>
      <c r="B14" s="29"/>
      <c r="C14" s="156" t="s">
        <v>144</v>
      </c>
      <c r="D14" s="177" t="s">
        <v>117</v>
      </c>
      <c r="E14" s="93">
        <v>12</v>
      </c>
      <c r="F14" s="93">
        <v>1</v>
      </c>
      <c r="G14" s="177">
        <v>32</v>
      </c>
      <c r="H14" s="93">
        <v>50</v>
      </c>
      <c r="J14" s="29" t="s">
        <v>78</v>
      </c>
      <c r="K14" s="29"/>
      <c r="L14" s="29" t="s">
        <v>75</v>
      </c>
      <c r="M14" s="104">
        <v>145</v>
      </c>
      <c r="N14" s="101">
        <v>42</v>
      </c>
      <c r="O14" s="101">
        <v>36</v>
      </c>
      <c r="P14" s="101">
        <v>34</v>
      </c>
      <c r="Q14" s="101">
        <v>41</v>
      </c>
      <c r="R14" s="104">
        <v>153</v>
      </c>
      <c r="S14" s="101">
        <v>48</v>
      </c>
      <c r="T14" s="101">
        <v>28</v>
      </c>
      <c r="U14" s="101">
        <v>50</v>
      </c>
      <c r="V14" s="101">
        <v>57</v>
      </c>
      <c r="W14" s="104">
        <v>183</v>
      </c>
      <c r="X14" s="101">
        <v>52</v>
      </c>
      <c r="Y14" s="101">
        <v>33</v>
      </c>
      <c r="Z14" s="101">
        <v>42</v>
      </c>
      <c r="AA14" s="101">
        <v>38</v>
      </c>
      <c r="AB14" s="104">
        <v>165</v>
      </c>
      <c r="AC14" s="101">
        <v>43</v>
      </c>
      <c r="AD14" s="101">
        <v>103</v>
      </c>
      <c r="AE14" s="35">
        <v>147</v>
      </c>
      <c r="AF14" s="35">
        <v>173</v>
      </c>
      <c r="AG14" s="104">
        <v>466</v>
      </c>
      <c r="AH14" s="101">
        <v>237</v>
      </c>
      <c r="AI14" s="35">
        <v>146</v>
      </c>
      <c r="AJ14" s="35">
        <v>199</v>
      </c>
      <c r="AK14" s="35">
        <v>322</v>
      </c>
      <c r="AL14" s="104">
        <v>904</v>
      </c>
      <c r="AM14" s="35">
        <v>179</v>
      </c>
      <c r="AN14" s="35">
        <v>115</v>
      </c>
      <c r="AO14" s="35">
        <v>187</v>
      </c>
      <c r="AP14" s="35">
        <v>148</v>
      </c>
      <c r="AQ14" s="104">
        <v>629</v>
      </c>
      <c r="AR14" s="35">
        <v>43</v>
      </c>
      <c r="AS14" s="35">
        <v>40</v>
      </c>
      <c r="AT14" s="35">
        <v>27</v>
      </c>
      <c r="AU14" s="35">
        <v>31</v>
      </c>
      <c r="AV14" s="104">
        <v>141</v>
      </c>
      <c r="AW14" s="35">
        <v>13</v>
      </c>
      <c r="AX14" s="35">
        <v>13</v>
      </c>
      <c r="AY14" s="35">
        <v>23</v>
      </c>
      <c r="AZ14" s="35">
        <v>1</v>
      </c>
      <c r="BA14" s="104">
        <v>50</v>
      </c>
      <c r="BB14" s="35">
        <v>9</v>
      </c>
      <c r="BC14" s="93">
        <v>11</v>
      </c>
      <c r="BD14" s="93">
        <v>12</v>
      </c>
      <c r="BE14" s="93" t="s">
        <v>117</v>
      </c>
      <c r="BF14" s="177">
        <v>32</v>
      </c>
    </row>
    <row r="15" spans="1:58" s="71" customFormat="1" ht="12.75" customHeight="1" x14ac:dyDescent="0.2">
      <c r="A15" s="8" t="s">
        <v>145</v>
      </c>
      <c r="B15" s="8"/>
      <c r="C15" s="9"/>
      <c r="D15" s="26"/>
      <c r="E15" s="14"/>
      <c r="F15" s="14"/>
      <c r="G15" s="26"/>
      <c r="H15" s="14"/>
      <c r="J15" s="8" t="s">
        <v>145</v>
      </c>
      <c r="K15" s="8"/>
      <c r="L15" s="9"/>
      <c r="M15" s="94"/>
      <c r="R15" s="94"/>
      <c r="W15" s="94"/>
      <c r="AB15" s="94"/>
      <c r="AE15" s="14"/>
      <c r="AF15" s="14"/>
      <c r="AG15" s="94"/>
      <c r="AI15" s="14"/>
      <c r="AJ15" s="14"/>
      <c r="AK15" s="14"/>
      <c r="AL15" s="94"/>
      <c r="AM15" s="14"/>
      <c r="AN15" s="14"/>
      <c r="AO15" s="14"/>
      <c r="AP15" s="14"/>
      <c r="AQ15" s="94"/>
      <c r="AR15" s="14"/>
      <c r="AS15" s="14"/>
      <c r="AT15" s="14"/>
      <c r="AU15" s="14"/>
      <c r="AV15" s="94"/>
      <c r="AW15" s="14"/>
      <c r="AX15" s="14"/>
      <c r="AY15" s="14"/>
      <c r="AZ15" s="14"/>
      <c r="BA15" s="94"/>
      <c r="BB15" s="14"/>
      <c r="BC15" s="14"/>
      <c r="BD15" s="14"/>
      <c r="BE15" s="14"/>
      <c r="BF15" s="26"/>
    </row>
    <row r="16" spans="1:58" s="71" customFormat="1" ht="12.75" customHeight="1" x14ac:dyDescent="0.2">
      <c r="A16" s="9" t="s">
        <v>213</v>
      </c>
      <c r="B16" s="9"/>
      <c r="C16" s="9"/>
      <c r="D16" s="26"/>
      <c r="E16" s="14"/>
      <c r="F16" s="14"/>
      <c r="G16" s="26"/>
      <c r="H16" s="14"/>
      <c r="J16" s="9" t="s">
        <v>213</v>
      </c>
      <c r="K16" s="9"/>
      <c r="L16" s="9"/>
      <c r="M16" s="94"/>
      <c r="R16" s="94"/>
      <c r="W16" s="94"/>
      <c r="AB16" s="94"/>
      <c r="AE16" s="14"/>
      <c r="AF16" s="14"/>
      <c r="AG16" s="94"/>
      <c r="AI16" s="14"/>
      <c r="AJ16" s="14"/>
      <c r="AK16" s="14"/>
      <c r="AL16" s="94"/>
      <c r="AM16" s="14"/>
      <c r="AN16" s="14"/>
      <c r="AO16" s="14"/>
      <c r="AP16" s="14"/>
      <c r="AQ16" s="94"/>
      <c r="AR16" s="14"/>
      <c r="AS16" s="14"/>
      <c r="AT16" s="14"/>
      <c r="AU16" s="14"/>
      <c r="AV16" s="94"/>
      <c r="AW16" s="14"/>
      <c r="AX16" s="14"/>
      <c r="AY16" s="14"/>
      <c r="AZ16" s="14"/>
      <c r="BA16" s="94"/>
      <c r="BB16" s="14"/>
      <c r="BC16" s="14"/>
      <c r="BD16" s="14"/>
      <c r="BE16" s="14"/>
      <c r="BF16" s="26"/>
    </row>
    <row r="17" spans="1:58" s="71" customFormat="1" ht="12.75" customHeight="1" x14ac:dyDescent="0.2">
      <c r="B17" s="9" t="s">
        <v>127</v>
      </c>
      <c r="C17" s="9" t="s">
        <v>59</v>
      </c>
      <c r="D17" s="26"/>
      <c r="E17" s="14"/>
      <c r="F17" s="14"/>
      <c r="G17" s="26"/>
      <c r="H17" s="14"/>
      <c r="K17" s="9" t="s">
        <v>127</v>
      </c>
      <c r="L17" s="9" t="s">
        <v>59</v>
      </c>
      <c r="M17" s="26">
        <v>19.3</v>
      </c>
      <c r="N17" s="14">
        <v>5.3</v>
      </c>
      <c r="O17" s="14">
        <v>4.8</v>
      </c>
      <c r="P17" s="14">
        <v>4</v>
      </c>
      <c r="Q17" s="14">
        <v>4.4000000000000004</v>
      </c>
      <c r="R17" s="26">
        <v>18.5</v>
      </c>
      <c r="S17" s="14">
        <v>6.3</v>
      </c>
      <c r="T17" s="14">
        <v>2.5</v>
      </c>
      <c r="U17" s="14">
        <v>5</v>
      </c>
      <c r="V17" s="14">
        <v>4.9000000000000004</v>
      </c>
      <c r="W17" s="26">
        <v>18.7</v>
      </c>
      <c r="X17" s="13">
        <v>5.0999999999999996</v>
      </c>
      <c r="Y17" s="13">
        <v>2.7</v>
      </c>
      <c r="Z17" s="13">
        <v>3.5</v>
      </c>
      <c r="AA17" s="13">
        <v>3.1</v>
      </c>
      <c r="AB17" s="26">
        <v>14.4</v>
      </c>
      <c r="AC17" s="13">
        <v>4.5999999999999996</v>
      </c>
      <c r="AD17" s="13">
        <v>12.9</v>
      </c>
      <c r="AE17" s="13">
        <v>25</v>
      </c>
      <c r="AF17" s="13">
        <v>29.9</v>
      </c>
      <c r="AG17" s="26">
        <v>72.400000000000006</v>
      </c>
      <c r="AH17" s="13">
        <v>32.5</v>
      </c>
      <c r="AI17" s="13">
        <v>18.600000000000001</v>
      </c>
      <c r="AJ17" s="13">
        <v>14</v>
      </c>
      <c r="AK17" s="13">
        <v>12.4</v>
      </c>
      <c r="AL17" s="26">
        <v>77.5</v>
      </c>
      <c r="AM17" s="13">
        <v>9.8000000000000007</v>
      </c>
      <c r="AN17" s="13">
        <v>5.7</v>
      </c>
      <c r="AO17" s="13">
        <v>5.3</v>
      </c>
      <c r="AP17" s="13">
        <v>5.3</v>
      </c>
      <c r="AQ17" s="26">
        <v>26.1</v>
      </c>
      <c r="AR17" s="13">
        <v>3.3</v>
      </c>
      <c r="AS17" s="13">
        <v>3.5</v>
      </c>
      <c r="AT17" s="13">
        <v>2.8</v>
      </c>
      <c r="AU17" s="13">
        <v>2.1</v>
      </c>
      <c r="AV17" s="26">
        <v>11.7</v>
      </c>
      <c r="AW17" s="13" t="s">
        <v>117</v>
      </c>
      <c r="AX17" s="13" t="s">
        <v>117</v>
      </c>
      <c r="AY17" s="13" t="s">
        <v>117</v>
      </c>
      <c r="AZ17" s="13" t="s">
        <v>117</v>
      </c>
      <c r="BA17" s="26" t="s">
        <v>117</v>
      </c>
      <c r="BB17" s="13"/>
      <c r="BC17" s="14"/>
      <c r="BD17" s="14"/>
      <c r="BE17" s="14"/>
      <c r="BF17" s="184"/>
    </row>
    <row r="18" spans="1:58" s="71" customFormat="1" ht="12.75" customHeight="1" x14ac:dyDescent="0.2">
      <c r="A18" s="9" t="s">
        <v>214</v>
      </c>
      <c r="B18" s="9"/>
      <c r="C18" s="9"/>
      <c r="D18" s="26"/>
      <c r="E18" s="14"/>
      <c r="F18" s="14"/>
      <c r="G18" s="26"/>
      <c r="H18" s="14"/>
      <c r="J18" s="9" t="s">
        <v>214</v>
      </c>
      <c r="K18" s="9"/>
      <c r="L18" s="9"/>
      <c r="M18" s="130"/>
      <c r="N18" s="129"/>
      <c r="O18" s="129"/>
      <c r="P18" s="129"/>
      <c r="Q18" s="129"/>
      <c r="R18" s="130"/>
      <c r="S18" s="129"/>
      <c r="T18" s="129"/>
      <c r="U18" s="129"/>
      <c r="V18" s="129"/>
      <c r="W18" s="130"/>
      <c r="X18" s="129"/>
      <c r="Y18" s="129"/>
      <c r="Z18" s="129"/>
      <c r="AA18" s="129"/>
      <c r="AB18" s="130"/>
      <c r="AC18" s="129"/>
      <c r="AD18" s="129"/>
      <c r="AE18" s="14"/>
      <c r="AF18" s="14"/>
      <c r="AG18" s="130"/>
      <c r="AH18" s="129"/>
      <c r="AI18" s="14"/>
      <c r="AJ18" s="14"/>
      <c r="AK18" s="14"/>
      <c r="AL18" s="130"/>
      <c r="AM18" s="14"/>
      <c r="AN18" s="14"/>
      <c r="AO18" s="14"/>
      <c r="AP18" s="14"/>
      <c r="AQ18" s="130"/>
      <c r="AR18" s="14"/>
      <c r="AS18" s="14"/>
      <c r="AT18" s="14"/>
      <c r="AU18" s="14"/>
      <c r="AV18" s="130"/>
      <c r="AW18" s="14"/>
      <c r="AX18" s="14"/>
      <c r="AY18" s="14"/>
      <c r="AZ18" s="14"/>
      <c r="BA18" s="130"/>
      <c r="BB18" s="14"/>
      <c r="BC18" s="14"/>
      <c r="BD18" s="14"/>
      <c r="BE18" s="14"/>
      <c r="BF18" s="26"/>
    </row>
    <row r="19" spans="1:58" s="71" customFormat="1" ht="12.75" customHeight="1" x14ac:dyDescent="0.2">
      <c r="A19" s="9"/>
      <c r="B19" s="9" t="s">
        <v>142</v>
      </c>
      <c r="C19" s="9" t="s">
        <v>59</v>
      </c>
      <c r="D19" s="26"/>
      <c r="E19" s="14" t="s">
        <v>117</v>
      </c>
      <c r="F19" s="14">
        <v>0.4</v>
      </c>
      <c r="G19" s="16">
        <v>1</v>
      </c>
      <c r="H19" s="14">
        <v>3.1</v>
      </c>
      <c r="J19" s="9"/>
      <c r="K19" s="9"/>
      <c r="L19" s="9"/>
      <c r="M19" s="130"/>
      <c r="N19" s="129"/>
      <c r="O19" s="129"/>
      <c r="P19" s="129"/>
      <c r="Q19" s="129"/>
      <c r="R19" s="130"/>
      <c r="S19" s="129"/>
      <c r="T19" s="129"/>
      <c r="U19" s="129"/>
      <c r="V19" s="129"/>
      <c r="W19" s="130"/>
      <c r="X19" s="129"/>
      <c r="Y19" s="129"/>
      <c r="Z19" s="129"/>
      <c r="AA19" s="129"/>
      <c r="AB19" s="130"/>
      <c r="AC19" s="129"/>
      <c r="AD19" s="129"/>
      <c r="AE19" s="14"/>
      <c r="AF19" s="14"/>
      <c r="AG19" s="130"/>
      <c r="AH19" s="129"/>
      <c r="AI19" s="14"/>
      <c r="AJ19" s="14"/>
      <c r="AK19" s="14"/>
      <c r="AL19" s="130"/>
      <c r="AM19" s="14"/>
      <c r="AN19" s="14"/>
      <c r="AO19" s="14"/>
      <c r="AP19" s="14"/>
      <c r="AQ19" s="130"/>
      <c r="AR19" s="14"/>
      <c r="AS19" s="14"/>
      <c r="AT19" s="14"/>
      <c r="AU19" s="14"/>
      <c r="AV19" s="130"/>
      <c r="AW19" s="14">
        <v>1.3</v>
      </c>
      <c r="AX19" s="14">
        <v>0.9</v>
      </c>
      <c r="AY19" s="14">
        <v>0.5</v>
      </c>
      <c r="AZ19" s="14">
        <v>0.4</v>
      </c>
      <c r="BA19" s="130">
        <v>3.1</v>
      </c>
      <c r="BB19" s="14">
        <v>0.8</v>
      </c>
      <c r="BC19" s="14">
        <v>0.2</v>
      </c>
      <c r="BD19" s="13" t="s">
        <v>117</v>
      </c>
      <c r="BE19" s="144" t="s">
        <v>117</v>
      </c>
      <c r="BF19" s="26">
        <v>1</v>
      </c>
    </row>
    <row r="20" spans="1:58" s="71" customFormat="1" ht="12.75" customHeight="1" x14ac:dyDescent="0.2">
      <c r="B20" s="9" t="s">
        <v>62</v>
      </c>
      <c r="C20" s="9" t="s">
        <v>61</v>
      </c>
      <c r="D20" s="26" t="s">
        <v>117</v>
      </c>
      <c r="E20" s="14" t="s">
        <v>117</v>
      </c>
      <c r="F20" s="14">
        <v>58.5</v>
      </c>
      <c r="G20" s="26">
        <v>77.099999999999994</v>
      </c>
      <c r="H20" s="14">
        <v>263.3</v>
      </c>
      <c r="K20" s="9" t="s">
        <v>62</v>
      </c>
      <c r="L20" s="9" t="s">
        <v>61</v>
      </c>
      <c r="M20" s="26">
        <v>592.70000000000005</v>
      </c>
      <c r="N20" s="14">
        <v>155.69999999999999</v>
      </c>
      <c r="O20" s="14">
        <v>130.6</v>
      </c>
      <c r="P20" s="14">
        <v>69.400000000000006</v>
      </c>
      <c r="Q20" s="14">
        <v>155.80000000000001</v>
      </c>
      <c r="R20" s="26">
        <v>511.5</v>
      </c>
      <c r="S20" s="14">
        <v>109.7</v>
      </c>
      <c r="T20" s="14">
        <v>34</v>
      </c>
      <c r="U20" s="14">
        <v>66.3</v>
      </c>
      <c r="V20" s="14">
        <v>97.1</v>
      </c>
      <c r="W20" s="26">
        <v>307.10000000000002</v>
      </c>
      <c r="X20" s="14">
        <v>127.6</v>
      </c>
      <c r="Y20" s="14">
        <v>92.5</v>
      </c>
      <c r="Z20" s="14">
        <v>105.2</v>
      </c>
      <c r="AA20" s="14">
        <v>86.7</v>
      </c>
      <c r="AB20" s="16">
        <v>412</v>
      </c>
      <c r="AC20" s="14">
        <v>81.7</v>
      </c>
      <c r="AD20" s="14">
        <v>329.7</v>
      </c>
      <c r="AE20" s="14">
        <v>621.5</v>
      </c>
      <c r="AF20" s="14">
        <v>548.70000000000005</v>
      </c>
      <c r="AG20" s="16">
        <v>1581.6</v>
      </c>
      <c r="AH20" s="13">
        <v>587</v>
      </c>
      <c r="AI20" s="13">
        <v>332.6</v>
      </c>
      <c r="AJ20" s="13">
        <v>305</v>
      </c>
      <c r="AK20" s="13">
        <v>219</v>
      </c>
      <c r="AL20" s="12">
        <v>1443.6</v>
      </c>
      <c r="AM20" s="13">
        <v>196.7</v>
      </c>
      <c r="AN20" s="13">
        <v>171.6</v>
      </c>
      <c r="AO20" s="13">
        <v>193.9</v>
      </c>
      <c r="AP20" s="13">
        <v>237.7</v>
      </c>
      <c r="AQ20" s="12">
        <v>799.9</v>
      </c>
      <c r="AR20" s="13">
        <v>137.9</v>
      </c>
      <c r="AS20" s="13">
        <v>141.69999999999999</v>
      </c>
      <c r="AT20" s="13">
        <v>130.9</v>
      </c>
      <c r="AU20" s="13">
        <v>100.6</v>
      </c>
      <c r="AV20" s="12">
        <v>511.1</v>
      </c>
      <c r="AW20" s="13">
        <v>53.4</v>
      </c>
      <c r="AX20" s="13">
        <v>89.2</v>
      </c>
      <c r="AY20" s="13">
        <v>62.2</v>
      </c>
      <c r="AZ20" s="13">
        <v>58.5</v>
      </c>
      <c r="BA20" s="12">
        <v>263.3</v>
      </c>
      <c r="BB20" s="13">
        <v>73.099999999999994</v>
      </c>
      <c r="BC20" s="14">
        <v>4</v>
      </c>
      <c r="BD20" s="13" t="s">
        <v>117</v>
      </c>
      <c r="BE20" s="144" t="s">
        <v>117</v>
      </c>
      <c r="BF20" s="26">
        <v>77.099999999999994</v>
      </c>
    </row>
    <row r="21" spans="1:58" s="71" customFormat="1" ht="12.75" customHeight="1" thickBot="1" x14ac:dyDescent="0.25">
      <c r="A21" s="9"/>
      <c r="B21" s="9" t="s">
        <v>63</v>
      </c>
      <c r="C21" s="9" t="s">
        <v>57</v>
      </c>
      <c r="D21" s="46" t="s">
        <v>117</v>
      </c>
      <c r="E21" s="25" t="s">
        <v>117</v>
      </c>
      <c r="F21" s="25">
        <v>0.7</v>
      </c>
      <c r="G21" s="46">
        <v>0.9</v>
      </c>
      <c r="H21" s="25">
        <v>2.9</v>
      </c>
      <c r="J21" s="9"/>
      <c r="K21" s="9" t="s">
        <v>63</v>
      </c>
      <c r="L21" s="9" t="s">
        <v>57</v>
      </c>
      <c r="M21" s="26">
        <v>33.200000000000003</v>
      </c>
      <c r="N21" s="14">
        <v>8.6</v>
      </c>
      <c r="O21" s="14">
        <v>8.6</v>
      </c>
      <c r="P21" s="14">
        <v>7.7</v>
      </c>
      <c r="Q21" s="14">
        <v>9.9</v>
      </c>
      <c r="R21" s="26">
        <v>34.799999999999997</v>
      </c>
      <c r="S21" s="14">
        <v>6.8</v>
      </c>
      <c r="T21" s="14">
        <v>2.5</v>
      </c>
      <c r="U21" s="14">
        <v>4.4000000000000004</v>
      </c>
      <c r="V21" s="14">
        <v>6.3</v>
      </c>
      <c r="W21" s="26">
        <v>20</v>
      </c>
      <c r="X21" s="14">
        <v>6.6</v>
      </c>
      <c r="Y21" s="14">
        <v>6.3</v>
      </c>
      <c r="Z21" s="13">
        <v>6</v>
      </c>
      <c r="AA21" s="14">
        <v>5.2</v>
      </c>
      <c r="AB21" s="26">
        <v>24.1</v>
      </c>
      <c r="AC21" s="14">
        <v>4.2</v>
      </c>
      <c r="AD21" s="14">
        <v>14.2</v>
      </c>
      <c r="AE21" s="14">
        <v>27.6</v>
      </c>
      <c r="AF21" s="14">
        <v>24.6</v>
      </c>
      <c r="AG21" s="26">
        <v>70.599999999999994</v>
      </c>
      <c r="AH21" s="13">
        <v>25</v>
      </c>
      <c r="AI21" s="13">
        <v>13.6</v>
      </c>
      <c r="AJ21" s="13">
        <v>14.3</v>
      </c>
      <c r="AK21" s="13">
        <v>11.9</v>
      </c>
      <c r="AL21" s="26">
        <v>64.8</v>
      </c>
      <c r="AM21" s="13">
        <v>9.1</v>
      </c>
      <c r="AN21" s="13">
        <v>6.3</v>
      </c>
      <c r="AO21" s="13">
        <v>7.9</v>
      </c>
      <c r="AP21" s="13">
        <v>6.9</v>
      </c>
      <c r="AQ21" s="26">
        <v>30.2</v>
      </c>
      <c r="AR21" s="13">
        <v>4.5</v>
      </c>
      <c r="AS21" s="13">
        <v>4.2</v>
      </c>
      <c r="AT21" s="13">
        <v>3.7</v>
      </c>
      <c r="AU21" s="13">
        <v>2.2000000000000002</v>
      </c>
      <c r="AV21" s="26">
        <v>14.6</v>
      </c>
      <c r="AW21" s="13">
        <v>0.6</v>
      </c>
      <c r="AX21" s="13">
        <v>1</v>
      </c>
      <c r="AY21" s="13">
        <v>0.6</v>
      </c>
      <c r="AZ21" s="13">
        <v>0.7</v>
      </c>
      <c r="BA21" s="26">
        <v>2.9</v>
      </c>
      <c r="BB21" s="13">
        <v>0.9</v>
      </c>
      <c r="BC21" s="25" t="s">
        <v>117</v>
      </c>
      <c r="BD21" s="25" t="s">
        <v>117</v>
      </c>
      <c r="BE21" s="147" t="s">
        <v>117</v>
      </c>
      <c r="BF21" s="46">
        <v>0.9</v>
      </c>
    </row>
    <row r="22" spans="1:58" s="71" customFormat="1" ht="12.75" customHeight="1" thickBot="1" x14ac:dyDescent="0.25">
      <c r="A22" s="29" t="s">
        <v>118</v>
      </c>
      <c r="B22" s="29"/>
      <c r="C22" s="29" t="s">
        <v>68</v>
      </c>
      <c r="D22" s="177" t="s">
        <v>117</v>
      </c>
      <c r="E22" s="93" t="s">
        <v>117</v>
      </c>
      <c r="F22" s="93">
        <v>0.1</v>
      </c>
      <c r="G22" s="177">
        <v>0.4</v>
      </c>
      <c r="H22" s="93">
        <v>0.8</v>
      </c>
      <c r="J22" s="29" t="s">
        <v>118</v>
      </c>
      <c r="K22" s="29"/>
      <c r="L22" s="29" t="s">
        <v>68</v>
      </c>
      <c r="M22" s="36">
        <v>4.2</v>
      </c>
      <c r="N22" s="35">
        <v>1.1000000000000001</v>
      </c>
      <c r="O22" s="35">
        <v>1</v>
      </c>
      <c r="P22" s="35">
        <v>0.8</v>
      </c>
      <c r="Q22" s="35">
        <v>1.1000000000000001</v>
      </c>
      <c r="R22" s="30">
        <v>4</v>
      </c>
      <c r="S22" s="35">
        <v>1.2</v>
      </c>
      <c r="T22" s="35">
        <v>0.5</v>
      </c>
      <c r="U22" s="35">
        <v>1</v>
      </c>
      <c r="V22" s="35">
        <v>1</v>
      </c>
      <c r="W22" s="36">
        <v>3.7</v>
      </c>
      <c r="X22" s="35">
        <v>1</v>
      </c>
      <c r="Y22" s="35">
        <v>0.6</v>
      </c>
      <c r="Z22" s="35">
        <v>0.8</v>
      </c>
      <c r="AA22" s="35">
        <v>0.7</v>
      </c>
      <c r="AB22" s="36">
        <v>3.1</v>
      </c>
      <c r="AC22" s="35">
        <v>0.9</v>
      </c>
      <c r="AD22" s="35">
        <v>2.6</v>
      </c>
      <c r="AE22" s="35">
        <v>5.2</v>
      </c>
      <c r="AF22" s="35">
        <v>5.8</v>
      </c>
      <c r="AG22" s="36">
        <v>14.5</v>
      </c>
      <c r="AH22" s="35">
        <v>6.3</v>
      </c>
      <c r="AI22" s="35">
        <v>3.7</v>
      </c>
      <c r="AJ22" s="35">
        <v>2.8</v>
      </c>
      <c r="AK22" s="35">
        <v>2.4</v>
      </c>
      <c r="AL22" s="36">
        <v>15.2</v>
      </c>
      <c r="AM22" s="31">
        <v>2</v>
      </c>
      <c r="AN22" s="31">
        <v>1.1000000000000001</v>
      </c>
      <c r="AO22" s="31">
        <v>1.2</v>
      </c>
      <c r="AP22" s="31">
        <v>1.2</v>
      </c>
      <c r="AQ22" s="36">
        <v>5.5</v>
      </c>
      <c r="AR22" s="31">
        <v>0.7</v>
      </c>
      <c r="AS22" s="31">
        <v>0.8</v>
      </c>
      <c r="AT22" s="31">
        <v>0.6</v>
      </c>
      <c r="AU22" s="31">
        <v>0.5</v>
      </c>
      <c r="AV22" s="36">
        <v>2.6</v>
      </c>
      <c r="AW22" s="31">
        <v>0.3</v>
      </c>
      <c r="AX22" s="31">
        <v>0.2</v>
      </c>
      <c r="AY22" s="31">
        <v>0.2</v>
      </c>
      <c r="AZ22" s="31">
        <v>0.1</v>
      </c>
      <c r="BA22" s="36">
        <v>0.8</v>
      </c>
      <c r="BB22" s="31">
        <v>0.2</v>
      </c>
      <c r="BC22" s="25" t="s">
        <v>117</v>
      </c>
      <c r="BD22" s="25" t="s">
        <v>117</v>
      </c>
      <c r="BE22" s="148" t="s">
        <v>117</v>
      </c>
      <c r="BF22" s="177">
        <v>0.4</v>
      </c>
    </row>
    <row r="23" spans="1:58" s="71" customFormat="1" ht="12.75" customHeight="1" thickBot="1" x14ac:dyDescent="0.25">
      <c r="A23" s="57" t="s">
        <v>147</v>
      </c>
      <c r="B23" s="57"/>
      <c r="C23" s="57" t="s">
        <v>75</v>
      </c>
      <c r="D23" s="46">
        <v>111</v>
      </c>
      <c r="E23" s="25">
        <v>129</v>
      </c>
      <c r="F23" s="25">
        <v>142</v>
      </c>
      <c r="G23" s="46">
        <v>493</v>
      </c>
      <c r="H23" s="25">
        <v>549</v>
      </c>
      <c r="J23" s="57" t="s">
        <v>147</v>
      </c>
      <c r="K23" s="57"/>
      <c r="L23" s="57" t="s">
        <v>75</v>
      </c>
      <c r="M23" s="57">
        <v>14</v>
      </c>
      <c r="N23" s="57">
        <v>17</v>
      </c>
      <c r="O23" s="57">
        <v>27</v>
      </c>
      <c r="P23" s="57">
        <v>12</v>
      </c>
      <c r="Q23" s="57">
        <v>7</v>
      </c>
      <c r="R23" s="57">
        <v>63</v>
      </c>
      <c r="S23" s="57">
        <v>9</v>
      </c>
      <c r="T23" s="57">
        <v>20</v>
      </c>
      <c r="U23" s="57">
        <v>24</v>
      </c>
      <c r="V23" s="57">
        <v>13</v>
      </c>
      <c r="W23" s="57">
        <v>66</v>
      </c>
      <c r="X23" s="57">
        <v>6</v>
      </c>
      <c r="Y23" s="57">
        <v>12</v>
      </c>
      <c r="Z23" s="57">
        <v>11</v>
      </c>
      <c r="AA23" s="57">
        <v>21</v>
      </c>
      <c r="AB23" s="57">
        <v>50</v>
      </c>
      <c r="AC23" s="57">
        <v>22</v>
      </c>
      <c r="AD23" s="57">
        <v>15</v>
      </c>
      <c r="AE23" s="57">
        <v>20</v>
      </c>
      <c r="AF23" s="57">
        <v>36</v>
      </c>
      <c r="AG23" s="57">
        <v>93</v>
      </c>
      <c r="AH23" s="57">
        <v>39</v>
      </c>
      <c r="AI23" s="57">
        <v>109</v>
      </c>
      <c r="AJ23" s="57">
        <v>102</v>
      </c>
      <c r="AK23" s="57">
        <v>127</v>
      </c>
      <c r="AL23" s="57">
        <v>377</v>
      </c>
      <c r="AM23" s="57">
        <v>166</v>
      </c>
      <c r="AN23" s="57">
        <v>118</v>
      </c>
      <c r="AO23" s="57">
        <v>119</v>
      </c>
      <c r="AP23" s="57">
        <v>146</v>
      </c>
      <c r="AQ23" s="57">
        <v>549</v>
      </c>
      <c r="AR23" s="57">
        <v>125</v>
      </c>
      <c r="AS23" s="57">
        <v>96</v>
      </c>
      <c r="AT23" s="57">
        <v>107</v>
      </c>
      <c r="AU23" s="57">
        <v>186</v>
      </c>
      <c r="AV23" s="57">
        <v>515</v>
      </c>
      <c r="AW23" s="57">
        <v>144</v>
      </c>
      <c r="AX23" s="57">
        <v>146</v>
      </c>
      <c r="AY23" s="57">
        <v>117</v>
      </c>
      <c r="AZ23" s="57">
        <v>142</v>
      </c>
      <c r="BA23" s="57">
        <v>549</v>
      </c>
      <c r="BB23" s="57">
        <v>132</v>
      </c>
      <c r="BC23" s="25">
        <v>121</v>
      </c>
      <c r="BD23" s="25">
        <v>129</v>
      </c>
      <c r="BE23" s="147">
        <v>111</v>
      </c>
      <c r="BF23" s="46">
        <v>493</v>
      </c>
    </row>
    <row r="24" spans="1:58" s="71" customFormat="1" ht="12.75" customHeight="1" thickBot="1" x14ac:dyDescent="0.25">
      <c r="A24" s="57" t="s">
        <v>149</v>
      </c>
      <c r="B24" s="57"/>
      <c r="C24" s="57"/>
      <c r="D24" s="46" t="s">
        <v>117</v>
      </c>
      <c r="E24" s="25" t="s">
        <v>117</v>
      </c>
      <c r="F24" s="25" t="s">
        <v>117</v>
      </c>
      <c r="G24" s="46" t="s">
        <v>117</v>
      </c>
      <c r="H24" s="25">
        <v>2</v>
      </c>
      <c r="J24" s="57" t="s">
        <v>149</v>
      </c>
      <c r="K24" s="57"/>
      <c r="L24" s="57"/>
      <c r="M24" s="57"/>
      <c r="N24" s="57"/>
      <c r="O24" s="57"/>
      <c r="P24" s="57"/>
      <c r="Q24" s="57"/>
      <c r="R24" s="57"/>
      <c r="S24" s="57"/>
      <c r="T24" s="57"/>
      <c r="U24" s="57"/>
      <c r="V24" s="57"/>
      <c r="W24" s="57"/>
      <c r="X24" s="57"/>
      <c r="Y24" s="57"/>
      <c r="Z24" s="57"/>
      <c r="AA24" s="57"/>
      <c r="AB24" s="57"/>
      <c r="AC24" s="57"/>
      <c r="AD24" s="57"/>
      <c r="AE24" s="57"/>
      <c r="AF24" s="57"/>
      <c r="AG24" s="57"/>
      <c r="AH24" s="57"/>
      <c r="AI24" s="57"/>
      <c r="AJ24" s="57"/>
      <c r="AK24" s="57"/>
      <c r="AL24" s="57"/>
      <c r="AM24" s="57"/>
      <c r="AN24" s="57"/>
      <c r="AO24" s="57"/>
      <c r="AP24" s="57"/>
      <c r="AQ24" s="57"/>
      <c r="AR24" s="57"/>
      <c r="AS24" s="57">
        <v>1</v>
      </c>
      <c r="AT24" s="57"/>
      <c r="AU24" s="57">
        <v>1</v>
      </c>
      <c r="AV24" s="57">
        <v>2</v>
      </c>
      <c r="AW24" s="57">
        <v>1</v>
      </c>
      <c r="AX24" s="57" t="s">
        <v>117</v>
      </c>
      <c r="AY24" s="57">
        <v>1</v>
      </c>
      <c r="AZ24" s="57" t="s">
        <v>117</v>
      </c>
      <c r="BA24" s="57">
        <v>2</v>
      </c>
      <c r="BB24" s="57" t="s">
        <v>117</v>
      </c>
      <c r="BC24" s="25"/>
      <c r="BD24" s="25" t="s">
        <v>117</v>
      </c>
      <c r="BE24" s="147" t="s">
        <v>117</v>
      </c>
      <c r="BF24" s="46" t="s">
        <v>117</v>
      </c>
    </row>
    <row r="25" spans="1:58" s="71" customFormat="1" ht="12.75" customHeight="1" x14ac:dyDescent="0.2">
      <c r="A25" s="112"/>
      <c r="J25" s="114" t="s">
        <v>215</v>
      </c>
    </row>
    <row r="26" spans="1:58" s="71" customFormat="1" ht="12.75" customHeight="1" x14ac:dyDescent="0.2"/>
    <row r="27" spans="1:58" s="71" customFormat="1" ht="12.75" customHeight="1" x14ac:dyDescent="0.2"/>
    <row r="28" spans="1:58" s="71" customFormat="1" ht="38.25" customHeight="1" thickBot="1" x14ac:dyDescent="0.25">
      <c r="A28" s="145" t="s">
        <v>216</v>
      </c>
      <c r="B28" s="145"/>
      <c r="C28" s="145" t="s">
        <v>131</v>
      </c>
      <c r="D28" s="145" t="s">
        <v>6</v>
      </c>
      <c r="E28" s="145" t="s">
        <v>7</v>
      </c>
      <c r="F28" s="145" t="s">
        <v>8</v>
      </c>
      <c r="G28" s="145" t="s">
        <v>9</v>
      </c>
      <c r="H28" s="145" t="s">
        <v>10</v>
      </c>
      <c r="J28" s="8" t="s">
        <v>216</v>
      </c>
      <c r="K28" s="8"/>
      <c r="L28" s="8" t="s">
        <v>131</v>
      </c>
      <c r="M28" s="7" t="s">
        <v>15</v>
      </c>
      <c r="N28" s="7" t="s">
        <v>16</v>
      </c>
      <c r="O28" s="7" t="s">
        <v>17</v>
      </c>
      <c r="P28" s="7" t="s">
        <v>18</v>
      </c>
      <c r="Q28" s="7" t="s">
        <v>19</v>
      </c>
      <c r="R28" s="7" t="s">
        <v>136</v>
      </c>
      <c r="S28" s="7" t="s">
        <v>21</v>
      </c>
      <c r="T28" s="7" t="s">
        <v>22</v>
      </c>
      <c r="U28" s="7" t="s">
        <v>23</v>
      </c>
      <c r="V28" s="7" t="s">
        <v>152</v>
      </c>
      <c r="W28" s="7" t="s">
        <v>138</v>
      </c>
      <c r="X28" s="7" t="s">
        <v>26</v>
      </c>
      <c r="Y28" s="7" t="s">
        <v>27</v>
      </c>
      <c r="Z28" s="7" t="s">
        <v>28</v>
      </c>
      <c r="AA28" s="7" t="s">
        <v>29</v>
      </c>
      <c r="AB28" s="7" t="s">
        <v>30</v>
      </c>
      <c r="AC28" s="7" t="s">
        <v>208</v>
      </c>
      <c r="AD28" s="7" t="s">
        <v>32</v>
      </c>
      <c r="AE28" s="7" t="s">
        <v>210</v>
      </c>
      <c r="AF28" s="7" t="s">
        <v>34</v>
      </c>
      <c r="AG28" s="7" t="s">
        <v>35</v>
      </c>
      <c r="AH28" s="7" t="s">
        <v>211</v>
      </c>
      <c r="AI28" s="7" t="s">
        <v>37</v>
      </c>
      <c r="AJ28" s="7" t="s">
        <v>38</v>
      </c>
      <c r="AK28" s="7" t="s">
        <v>139</v>
      </c>
      <c r="AL28" s="7" t="s">
        <v>40</v>
      </c>
      <c r="AM28" s="7" t="s">
        <v>140</v>
      </c>
      <c r="AN28" s="7" t="s">
        <v>42</v>
      </c>
      <c r="AO28" s="7" t="s">
        <v>43</v>
      </c>
      <c r="AP28" s="7" t="s">
        <v>44</v>
      </c>
      <c r="AQ28" s="7" t="s">
        <v>45</v>
      </c>
      <c r="AR28" s="7" t="s">
        <v>46</v>
      </c>
      <c r="AS28" s="7" t="s">
        <v>47</v>
      </c>
      <c r="AT28" s="7" t="s">
        <v>48</v>
      </c>
      <c r="AU28" s="7" t="s">
        <v>49</v>
      </c>
      <c r="AV28" s="7" t="s">
        <v>198</v>
      </c>
      <c r="AW28" s="7" t="s">
        <v>51</v>
      </c>
      <c r="AX28" s="7" t="s">
        <v>52</v>
      </c>
      <c r="AY28" s="7" t="s">
        <v>53</v>
      </c>
      <c r="AZ28" s="7" t="s">
        <v>8</v>
      </c>
      <c r="BA28" s="7" t="s">
        <v>82</v>
      </c>
      <c r="BB28" s="7" t="s">
        <v>54</v>
      </c>
      <c r="BC28" s="7" t="s">
        <v>55</v>
      </c>
      <c r="BD28" s="7" t="s">
        <v>7</v>
      </c>
      <c r="BE28" s="7" t="s">
        <v>6</v>
      </c>
      <c r="BF28" s="7" t="s">
        <v>177</v>
      </c>
    </row>
    <row r="29" spans="1:58" s="71" customFormat="1" ht="12.75" customHeight="1" x14ac:dyDescent="0.2">
      <c r="A29" s="8" t="s">
        <v>145</v>
      </c>
      <c r="B29" s="8"/>
      <c r="C29" s="9"/>
      <c r="D29" s="26"/>
      <c r="E29" s="144"/>
      <c r="F29" s="144"/>
      <c r="G29" s="146"/>
      <c r="H29" s="144"/>
      <c r="J29" s="8" t="s">
        <v>145</v>
      </c>
      <c r="K29" s="8"/>
      <c r="L29" s="9"/>
      <c r="M29" s="94"/>
      <c r="R29" s="94"/>
      <c r="W29" s="94"/>
      <c r="AB29" s="94"/>
      <c r="AG29" s="94"/>
      <c r="AI29" s="14"/>
      <c r="AL29" s="94"/>
      <c r="AM29" s="14"/>
      <c r="AN29" s="14"/>
      <c r="AO29" s="14"/>
      <c r="AP29" s="14"/>
      <c r="AQ29" s="94"/>
      <c r="AR29" s="14"/>
      <c r="AS29" s="14"/>
      <c r="AT29" s="14"/>
      <c r="AU29" s="14"/>
      <c r="AV29" s="94"/>
      <c r="AW29" s="14"/>
      <c r="AX29" s="14"/>
      <c r="AY29" s="14"/>
      <c r="AZ29" s="14"/>
      <c r="BA29" s="94"/>
      <c r="BB29" s="14"/>
      <c r="BC29" s="9"/>
      <c r="BD29" s="9"/>
      <c r="BE29" s="14"/>
      <c r="BF29" s="146"/>
    </row>
    <row r="30" spans="1:58" s="71" customFormat="1" ht="12.75" customHeight="1" x14ac:dyDescent="0.2">
      <c r="A30" s="9" t="s">
        <v>56</v>
      </c>
      <c r="B30" s="9"/>
      <c r="C30" s="9" t="s">
        <v>57</v>
      </c>
      <c r="D30" s="26" t="s">
        <v>117</v>
      </c>
      <c r="E30" s="14" t="s">
        <v>117</v>
      </c>
      <c r="F30" s="14" t="s">
        <v>117</v>
      </c>
      <c r="G30" s="26" t="s">
        <v>117</v>
      </c>
      <c r="H30" s="14" t="s">
        <v>117</v>
      </c>
      <c r="J30" s="9" t="s">
        <v>56</v>
      </c>
      <c r="K30" s="9"/>
      <c r="L30" s="9" t="s">
        <v>57</v>
      </c>
      <c r="M30" s="119">
        <v>3676</v>
      </c>
      <c r="N30" s="71">
        <v>899</v>
      </c>
      <c r="O30" s="71">
        <v>794</v>
      </c>
      <c r="P30" s="71">
        <v>715</v>
      </c>
      <c r="Q30" s="71">
        <v>902</v>
      </c>
      <c r="R30" s="119">
        <v>3315</v>
      </c>
      <c r="S30" s="71">
        <v>947</v>
      </c>
      <c r="T30" s="71">
        <v>540</v>
      </c>
      <c r="U30" s="71">
        <v>934</v>
      </c>
      <c r="V30" s="71">
        <v>927</v>
      </c>
      <c r="W30" s="119">
        <v>3349</v>
      </c>
      <c r="X30" s="71">
        <v>940</v>
      </c>
      <c r="Y30" s="71">
        <v>620</v>
      </c>
      <c r="Z30" s="71">
        <v>727</v>
      </c>
      <c r="AA30" s="71">
        <v>652</v>
      </c>
      <c r="AB30" s="119">
        <v>2939</v>
      </c>
      <c r="AC30" s="71">
        <v>856</v>
      </c>
      <c r="AD30" s="71">
        <v>536</v>
      </c>
      <c r="AE30" s="14">
        <v>769</v>
      </c>
      <c r="AF30" s="14">
        <v>875</v>
      </c>
      <c r="AG30" s="119">
        <v>3035</v>
      </c>
      <c r="AH30" s="71">
        <v>902</v>
      </c>
      <c r="AI30" s="14">
        <v>742</v>
      </c>
      <c r="AJ30" s="14">
        <v>782</v>
      </c>
      <c r="AK30" s="14">
        <v>763</v>
      </c>
      <c r="AL30" s="119">
        <v>3189</v>
      </c>
      <c r="AM30" s="14">
        <v>544</v>
      </c>
      <c r="AN30" s="14">
        <v>292</v>
      </c>
      <c r="AO30" s="14">
        <v>288</v>
      </c>
      <c r="AP30" s="14">
        <v>222</v>
      </c>
      <c r="AQ30" s="119">
        <v>1347</v>
      </c>
      <c r="AR30" s="14">
        <v>140</v>
      </c>
      <c r="AS30" s="14">
        <v>134</v>
      </c>
      <c r="AT30" s="14">
        <v>91</v>
      </c>
      <c r="AU30" s="14">
        <v>43</v>
      </c>
      <c r="AV30" s="119">
        <v>409</v>
      </c>
      <c r="AW30" s="14" t="s">
        <v>117</v>
      </c>
      <c r="AX30" s="14" t="s">
        <v>117</v>
      </c>
      <c r="AY30" s="14" t="s">
        <v>117</v>
      </c>
      <c r="AZ30" s="14" t="s">
        <v>117</v>
      </c>
      <c r="BA30" s="26" t="s">
        <v>117</v>
      </c>
      <c r="BB30" s="14" t="s">
        <v>117</v>
      </c>
      <c r="BC30" s="14" t="s">
        <v>117</v>
      </c>
      <c r="BD30" s="14" t="s">
        <v>117</v>
      </c>
      <c r="BE30" s="14" t="s">
        <v>117</v>
      </c>
      <c r="BF30" s="26" t="s">
        <v>117</v>
      </c>
    </row>
    <row r="31" spans="1:58" s="71" customFormat="1" ht="12.75" customHeight="1" x14ac:dyDescent="0.2">
      <c r="A31" s="9" t="s">
        <v>127</v>
      </c>
      <c r="B31" s="9"/>
      <c r="C31" s="9" t="s">
        <v>59</v>
      </c>
      <c r="D31" s="26" t="s">
        <v>117</v>
      </c>
      <c r="E31" s="14" t="s">
        <v>117</v>
      </c>
      <c r="F31" s="14">
        <v>1</v>
      </c>
      <c r="G31" s="26">
        <v>3</v>
      </c>
      <c r="H31" s="14">
        <v>8</v>
      </c>
      <c r="J31" s="9" t="s">
        <v>127</v>
      </c>
      <c r="K31" s="9"/>
      <c r="L31" s="9" t="s">
        <v>59</v>
      </c>
      <c r="M31" s="94">
        <v>221</v>
      </c>
      <c r="N31" s="71">
        <v>54</v>
      </c>
      <c r="O31" s="71">
        <v>48</v>
      </c>
      <c r="P31" s="71">
        <v>43</v>
      </c>
      <c r="Q31" s="71">
        <v>55</v>
      </c>
      <c r="R31" s="94">
        <v>200</v>
      </c>
      <c r="S31" s="71">
        <v>57</v>
      </c>
      <c r="T31" s="71">
        <v>34</v>
      </c>
      <c r="U31" s="71">
        <v>57</v>
      </c>
      <c r="V31" s="71">
        <v>56</v>
      </c>
      <c r="W31" s="94">
        <v>204</v>
      </c>
      <c r="X31" s="71">
        <v>57</v>
      </c>
      <c r="Y31" s="71">
        <v>38</v>
      </c>
      <c r="Z31" s="71">
        <v>44</v>
      </c>
      <c r="AA31" s="71">
        <v>40</v>
      </c>
      <c r="AB31" s="94">
        <v>178</v>
      </c>
      <c r="AC31" s="71">
        <v>52</v>
      </c>
      <c r="AD31" s="71">
        <v>33</v>
      </c>
      <c r="AE31" s="14">
        <v>47</v>
      </c>
      <c r="AF31" s="14">
        <v>53</v>
      </c>
      <c r="AG31" s="94">
        <v>184</v>
      </c>
      <c r="AH31" s="71">
        <v>52</v>
      </c>
      <c r="AI31" s="14">
        <v>45</v>
      </c>
      <c r="AJ31" s="14">
        <v>47</v>
      </c>
      <c r="AK31" s="14">
        <v>45</v>
      </c>
      <c r="AL31" s="94">
        <v>190</v>
      </c>
      <c r="AM31" s="14">
        <v>33</v>
      </c>
      <c r="AN31" s="14">
        <v>18</v>
      </c>
      <c r="AO31" s="14">
        <v>18</v>
      </c>
      <c r="AP31" s="14">
        <v>13</v>
      </c>
      <c r="AQ31" s="94">
        <v>82</v>
      </c>
      <c r="AR31" s="14">
        <v>9</v>
      </c>
      <c r="AS31" s="14">
        <v>9</v>
      </c>
      <c r="AT31" s="14">
        <v>7</v>
      </c>
      <c r="AU31" s="14">
        <v>5</v>
      </c>
      <c r="AV31" s="94">
        <v>31</v>
      </c>
      <c r="AW31" s="14">
        <v>3</v>
      </c>
      <c r="AX31" s="14">
        <v>2</v>
      </c>
      <c r="AY31" s="14">
        <v>1</v>
      </c>
      <c r="AZ31" s="14">
        <v>1</v>
      </c>
      <c r="BA31" s="94">
        <v>8</v>
      </c>
      <c r="BB31" s="14">
        <v>2</v>
      </c>
      <c r="BC31" s="14" t="s">
        <v>117</v>
      </c>
      <c r="BD31" s="14" t="s">
        <v>117</v>
      </c>
      <c r="BE31" s="14" t="s">
        <v>117</v>
      </c>
      <c r="BF31" s="26">
        <v>3</v>
      </c>
    </row>
    <row r="32" spans="1:58" s="71" customFormat="1" ht="12.75" customHeight="1" x14ac:dyDescent="0.2">
      <c r="A32" s="9" t="s">
        <v>62</v>
      </c>
      <c r="B32" s="9"/>
      <c r="C32" s="9" t="s">
        <v>61</v>
      </c>
      <c r="D32" s="26" t="s">
        <v>117</v>
      </c>
      <c r="E32" s="14" t="s">
        <v>117</v>
      </c>
      <c r="F32" s="14">
        <v>169</v>
      </c>
      <c r="G32" s="26">
        <v>222</v>
      </c>
      <c r="H32" s="14">
        <v>665</v>
      </c>
      <c r="J32" s="9" t="s">
        <v>62</v>
      </c>
      <c r="K32" s="9"/>
      <c r="L32" s="9" t="s">
        <v>61</v>
      </c>
      <c r="M32" s="119">
        <v>7262</v>
      </c>
      <c r="N32" s="116">
        <v>1647</v>
      </c>
      <c r="O32" s="116">
        <v>1316</v>
      </c>
      <c r="P32" s="116">
        <v>1345</v>
      </c>
      <c r="Q32" s="116">
        <v>1299</v>
      </c>
      <c r="R32" s="119">
        <v>5606</v>
      </c>
      <c r="S32" s="116">
        <v>1004</v>
      </c>
      <c r="T32" s="116">
        <v>535</v>
      </c>
      <c r="U32" s="116">
        <v>808</v>
      </c>
      <c r="V32" s="116">
        <v>1230</v>
      </c>
      <c r="W32" s="119">
        <v>3577</v>
      </c>
      <c r="X32" s="116">
        <v>1529</v>
      </c>
      <c r="Y32" s="116">
        <v>1652</v>
      </c>
      <c r="Z32" s="116">
        <v>1492</v>
      </c>
      <c r="AA32" s="116">
        <v>1236</v>
      </c>
      <c r="AB32" s="119">
        <v>5909</v>
      </c>
      <c r="AC32" s="71">
        <v>980</v>
      </c>
      <c r="AD32" s="71">
        <v>838</v>
      </c>
      <c r="AE32" s="40">
        <v>1167</v>
      </c>
      <c r="AF32" s="40">
        <v>1079</v>
      </c>
      <c r="AG32" s="119">
        <v>4064</v>
      </c>
      <c r="AH32" s="116">
        <v>1019</v>
      </c>
      <c r="AI32" s="40">
        <v>846</v>
      </c>
      <c r="AJ32" s="40">
        <v>1208</v>
      </c>
      <c r="AK32" s="40">
        <v>1093</v>
      </c>
      <c r="AL32" s="119">
        <v>4166</v>
      </c>
      <c r="AM32" s="40">
        <v>813</v>
      </c>
      <c r="AN32" s="40">
        <v>688</v>
      </c>
      <c r="AO32" s="40">
        <v>793</v>
      </c>
      <c r="AP32" s="40">
        <v>597</v>
      </c>
      <c r="AQ32" s="119">
        <v>2892</v>
      </c>
      <c r="AR32" s="40">
        <v>482</v>
      </c>
      <c r="AS32" s="40">
        <v>431</v>
      </c>
      <c r="AT32" s="40">
        <v>363</v>
      </c>
      <c r="AU32" s="40">
        <v>245</v>
      </c>
      <c r="AV32" s="119">
        <v>1521</v>
      </c>
      <c r="AW32" s="40">
        <v>142</v>
      </c>
      <c r="AX32" s="40">
        <v>204</v>
      </c>
      <c r="AY32" s="40">
        <v>151</v>
      </c>
      <c r="AZ32" s="40">
        <v>169</v>
      </c>
      <c r="BA32" s="119">
        <v>665</v>
      </c>
      <c r="BB32" s="40">
        <v>211</v>
      </c>
      <c r="BC32" s="9">
        <v>11</v>
      </c>
      <c r="BD32" s="14" t="s">
        <v>117</v>
      </c>
      <c r="BE32" s="14" t="s">
        <v>117</v>
      </c>
      <c r="BF32" s="26">
        <v>222</v>
      </c>
    </row>
    <row r="33" spans="1:58" s="71" customFormat="1" ht="12.75" customHeight="1" thickBot="1" x14ac:dyDescent="0.25">
      <c r="A33" s="9" t="s">
        <v>63</v>
      </c>
      <c r="B33" s="9"/>
      <c r="C33" s="9" t="s">
        <v>57</v>
      </c>
      <c r="D33" s="26" t="s">
        <v>117</v>
      </c>
      <c r="E33" s="14" t="s">
        <v>117</v>
      </c>
      <c r="F33" s="14">
        <v>2</v>
      </c>
      <c r="G33" s="26">
        <v>3</v>
      </c>
      <c r="H33" s="14">
        <v>7</v>
      </c>
      <c r="J33" s="9" t="s">
        <v>63</v>
      </c>
      <c r="K33" s="9"/>
      <c r="L33" s="9" t="s">
        <v>57</v>
      </c>
      <c r="M33" s="94">
        <v>375</v>
      </c>
      <c r="N33" s="71">
        <v>86</v>
      </c>
      <c r="O33" s="71">
        <v>71</v>
      </c>
      <c r="P33" s="71">
        <v>78</v>
      </c>
      <c r="Q33" s="71">
        <v>77</v>
      </c>
      <c r="R33" s="94">
        <v>312</v>
      </c>
      <c r="S33" s="71">
        <v>63</v>
      </c>
      <c r="T33" s="71">
        <v>32</v>
      </c>
      <c r="U33" s="71">
        <v>52</v>
      </c>
      <c r="V33" s="71">
        <v>65</v>
      </c>
      <c r="W33" s="94">
        <v>212</v>
      </c>
      <c r="X33" s="71">
        <v>77</v>
      </c>
      <c r="Y33" s="71">
        <v>81</v>
      </c>
      <c r="Z33" s="71">
        <v>76</v>
      </c>
      <c r="AA33" s="71">
        <v>63</v>
      </c>
      <c r="AB33" s="94">
        <v>298</v>
      </c>
      <c r="AC33" s="71">
        <v>47</v>
      </c>
      <c r="AD33" s="71">
        <v>38</v>
      </c>
      <c r="AE33" s="14">
        <v>51</v>
      </c>
      <c r="AF33" s="14">
        <v>44</v>
      </c>
      <c r="AG33" s="94">
        <v>179</v>
      </c>
      <c r="AH33" s="65">
        <v>42</v>
      </c>
      <c r="AI33" s="14">
        <v>33</v>
      </c>
      <c r="AJ33" s="14">
        <v>50</v>
      </c>
      <c r="AK33" s="14">
        <v>47</v>
      </c>
      <c r="AL33" s="94">
        <v>172</v>
      </c>
      <c r="AM33" s="14">
        <v>32</v>
      </c>
      <c r="AN33" s="14">
        <v>22</v>
      </c>
      <c r="AO33" s="14">
        <v>28</v>
      </c>
      <c r="AP33" s="14">
        <v>18</v>
      </c>
      <c r="AQ33" s="94">
        <v>100</v>
      </c>
      <c r="AR33" s="14">
        <v>14</v>
      </c>
      <c r="AS33" s="14">
        <v>12</v>
      </c>
      <c r="AT33" s="14">
        <v>10</v>
      </c>
      <c r="AU33" s="14">
        <v>5</v>
      </c>
      <c r="AV33" s="94">
        <v>41</v>
      </c>
      <c r="AW33" s="14">
        <v>2</v>
      </c>
      <c r="AX33" s="14">
        <v>2</v>
      </c>
      <c r="AY33" s="14">
        <v>1</v>
      </c>
      <c r="AZ33" s="14">
        <v>2</v>
      </c>
      <c r="BA33" s="94">
        <v>7</v>
      </c>
      <c r="BB33" s="14">
        <v>2</v>
      </c>
      <c r="BC33" s="25" t="s">
        <v>117</v>
      </c>
      <c r="BD33" s="25" t="s">
        <v>117</v>
      </c>
      <c r="BE33" s="14" t="s">
        <v>117</v>
      </c>
      <c r="BF33" s="26">
        <v>3</v>
      </c>
    </row>
    <row r="34" spans="1:58" s="71" customFormat="1" ht="12.75" customHeight="1" thickBot="1" x14ac:dyDescent="0.25">
      <c r="A34" s="57" t="s">
        <v>185</v>
      </c>
      <c r="B34" s="57"/>
      <c r="C34" s="57"/>
      <c r="D34" s="207" t="s">
        <v>117</v>
      </c>
      <c r="E34" s="208" t="s">
        <v>117</v>
      </c>
      <c r="F34" s="208" t="s">
        <v>117</v>
      </c>
      <c r="G34" s="207" t="s">
        <v>117</v>
      </c>
      <c r="H34" s="208" t="s">
        <v>117</v>
      </c>
      <c r="J34" s="57" t="s">
        <v>185</v>
      </c>
      <c r="K34" s="57"/>
      <c r="L34" s="57"/>
      <c r="M34" s="107">
        <v>57</v>
      </c>
      <c r="N34" s="106">
        <v>14</v>
      </c>
      <c r="O34" s="106">
        <v>12</v>
      </c>
      <c r="P34" s="106">
        <v>11</v>
      </c>
      <c r="Q34" s="106">
        <v>14</v>
      </c>
      <c r="R34" s="107">
        <v>51</v>
      </c>
      <c r="S34" s="106">
        <v>15</v>
      </c>
      <c r="T34" s="106">
        <v>9</v>
      </c>
      <c r="U34" s="106">
        <v>14</v>
      </c>
      <c r="V34" s="106">
        <v>16</v>
      </c>
      <c r="W34" s="107">
        <v>54</v>
      </c>
      <c r="X34" s="106">
        <v>14</v>
      </c>
      <c r="Y34" s="106">
        <v>9</v>
      </c>
      <c r="Z34" s="106">
        <v>12</v>
      </c>
      <c r="AA34" s="106">
        <v>11</v>
      </c>
      <c r="AB34" s="107">
        <v>46</v>
      </c>
      <c r="AC34" s="106">
        <v>14</v>
      </c>
      <c r="AD34" s="106">
        <v>8</v>
      </c>
      <c r="AE34" s="59">
        <v>12</v>
      </c>
      <c r="AF34" s="59">
        <v>14</v>
      </c>
      <c r="AG34" s="107">
        <v>48</v>
      </c>
      <c r="AH34" s="106">
        <v>12</v>
      </c>
      <c r="AI34" s="59">
        <v>11</v>
      </c>
      <c r="AJ34" s="59">
        <v>11</v>
      </c>
      <c r="AK34" s="59">
        <v>11</v>
      </c>
      <c r="AL34" s="107">
        <v>45</v>
      </c>
      <c r="AM34" s="59">
        <v>7</v>
      </c>
      <c r="AN34" s="59">
        <v>5</v>
      </c>
      <c r="AO34" s="59">
        <v>4</v>
      </c>
      <c r="AP34" s="59">
        <v>3</v>
      </c>
      <c r="AQ34" s="107">
        <v>19</v>
      </c>
      <c r="AR34" s="59">
        <v>1</v>
      </c>
      <c r="AS34" s="59">
        <v>3</v>
      </c>
      <c r="AT34" s="59">
        <v>1</v>
      </c>
      <c r="AU34" s="59">
        <v>1</v>
      </c>
      <c r="AV34" s="107">
        <v>6</v>
      </c>
      <c r="AW34" s="59">
        <v>0</v>
      </c>
      <c r="AX34" s="59">
        <v>0</v>
      </c>
      <c r="AY34" s="59" t="s">
        <v>117</v>
      </c>
      <c r="AZ34" s="59" t="s">
        <v>117</v>
      </c>
      <c r="BA34" s="108" t="s">
        <v>217</v>
      </c>
      <c r="BB34" s="59" t="s">
        <v>117</v>
      </c>
      <c r="BC34" s="25" t="s">
        <v>117</v>
      </c>
      <c r="BD34" s="25" t="s">
        <v>117</v>
      </c>
      <c r="BE34" s="208" t="s">
        <v>117</v>
      </c>
      <c r="BF34" s="207" t="s">
        <v>117</v>
      </c>
    </row>
    <row r="35" spans="1:58" x14ac:dyDescent="0.2">
      <c r="J35" s="37" t="s">
        <v>218</v>
      </c>
    </row>
    <row r="36" spans="1:58" x14ac:dyDescent="0.2">
      <c r="J36" s="37" t="s">
        <v>219</v>
      </c>
    </row>
    <row r="39" spans="1:58" x14ac:dyDescent="0.2">
      <c r="AI39" s="62"/>
    </row>
  </sheetData>
  <phoneticPr fontId="4" type="noConversion"/>
  <pageMargins left="0.70866141732283472" right="0.70866141732283472" top="0.74803149606299213" bottom="0.74803149606299213" header="0.31496062992125984" footer="0.31496062992125984"/>
  <pageSetup paperSize="9" scale="98"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C32E5FCA4C3C444A84ECCBD08FACFED" ma:contentTypeVersion="12" ma:contentTypeDescription="Create a new document." ma:contentTypeScope="" ma:versionID="337b3387b13e161069d3ae9fa4918d24">
  <xsd:schema xmlns:xsd="http://www.w3.org/2001/XMLSchema" xmlns:xs="http://www.w3.org/2001/XMLSchema" xmlns:p="http://schemas.microsoft.com/office/2006/metadata/properties" xmlns:ns2="52a39b9e-7f24-4868-a2a7-60fccdc80aa0" xmlns:ns3="c7006152-db11-43c9-9d87-e00a346c91df" targetNamespace="http://schemas.microsoft.com/office/2006/metadata/properties" ma:root="true" ma:fieldsID="afcf7f6036be7ffabe5572361517d89b" ns2:_="" ns3:_="">
    <xsd:import namespace="52a39b9e-7f24-4868-a2a7-60fccdc80aa0"/>
    <xsd:import namespace="c7006152-db11-43c9-9d87-e00a346c91d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a39b9e-7f24-4868-a2a7-60fccdc80a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3db4b29-7b37-415d-bd70-ae4c07dc21d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006152-db11-43c9-9d87-e00a346c91d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209ecd-af33-49c5-842b-a843ff88cf95}" ma:internalName="TaxCatchAll" ma:showField="CatchAllData" ma:web="c7006152-db11-43c9-9d87-e00a346c91d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c7006152-db11-43c9-9d87-e00a346c91df" xsi:nil="true"/>
    <lcf76f155ced4ddcb4097134ff3c332f xmlns="52a39b9e-7f24-4868-a2a7-60fccdc80aa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0D3B588-6608-4478-84C1-0135ECAFD0B0}">
  <ds:schemaRefs>
    <ds:schemaRef ds:uri="http://schemas.microsoft.com/sharepoint/v3/contenttype/forms"/>
  </ds:schemaRefs>
</ds:datastoreItem>
</file>

<file path=customXml/itemProps2.xml><?xml version="1.0" encoding="utf-8"?>
<ds:datastoreItem xmlns:ds="http://schemas.openxmlformats.org/officeDocument/2006/customXml" ds:itemID="{1562B0B4-3F2E-44D7-8B57-EDB690313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a39b9e-7f24-4868-a2a7-60fccdc80aa0"/>
    <ds:schemaRef ds:uri="c7006152-db11-43c9-9d87-e00a346c91d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433791D-04E8-404B-8715-9C4DD598B3A4}">
  <ds:schemaRefs>
    <ds:schemaRef ds:uri="http://schemas.microsoft.com/office/2006/metadata/properties"/>
    <ds:schemaRef ds:uri="http://schemas.microsoft.com/office/infopath/2007/PartnerControls"/>
    <ds:schemaRef ds:uri="c7006152-db11-43c9-9d87-e00a346c91df"/>
    <ds:schemaRef ds:uri="52a39b9e-7f24-4868-a2a7-60fccdc80aa0"/>
  </ds:schemaRefs>
</ds:datastoreItem>
</file>

<file path=docMetadata/LabelInfo.xml><?xml version="1.0" encoding="utf-8"?>
<clbl:labelList xmlns:clbl="http://schemas.microsoft.com/office/2020/mipLabelMetadata">
  <clbl:label id="{826c2670-3368-498f-a16b-70466cda23c0}" enabled="1" method="Standard" siteId="{447a9cb9-b230-46bf-b430-a7b9f50e3c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13</vt:i4>
      </vt:variant>
    </vt:vector>
  </HeadingPairs>
  <TitlesOfParts>
    <vt:vector size="25" baseType="lpstr">
      <vt:lpstr>Sales volumes &amp; revenue</vt:lpstr>
      <vt:lpstr>Average realised prices</vt:lpstr>
      <vt:lpstr>Production by asset</vt:lpstr>
      <vt:lpstr>Production by product</vt:lpstr>
      <vt:lpstr>Western Australia</vt:lpstr>
      <vt:lpstr>Cooper Basin</vt:lpstr>
      <vt:lpstr>Queensland &amp; NSW</vt:lpstr>
      <vt:lpstr>PNG</vt:lpstr>
      <vt:lpstr>Northern Aust &amp; Timor-Leste</vt:lpstr>
      <vt:lpstr>Corp, expl &amp; eliminations</vt:lpstr>
      <vt:lpstr>Capital expenditure</vt:lpstr>
      <vt:lpstr>Conversion factors</vt:lpstr>
      <vt:lpstr>'Average realised prices'!_Hlk132097082</vt:lpstr>
      <vt:lpstr>'Average realised prices'!Print_Area</vt:lpstr>
      <vt:lpstr>'Capital expenditure'!Print_Area</vt:lpstr>
      <vt:lpstr>'Conversion factors'!Print_Area</vt:lpstr>
      <vt:lpstr>'Cooper Basin'!Print_Area</vt:lpstr>
      <vt:lpstr>'Corp, expl &amp; eliminations'!Print_Area</vt:lpstr>
      <vt:lpstr>'Northern Aust &amp; Timor-Leste'!Print_Area</vt:lpstr>
      <vt:lpstr>PNG!Print_Area</vt:lpstr>
      <vt:lpstr>'Production by asset'!Print_Area</vt:lpstr>
      <vt:lpstr>'Production by product'!Print_Area</vt:lpstr>
      <vt:lpstr>'Queensland &amp; NSW'!Print_Area</vt:lpstr>
      <vt:lpstr>'Sales volumes &amp; revenue'!Print_Area</vt:lpstr>
      <vt:lpstr>'Western Australia'!Print_Area</vt:lpstr>
    </vt:vector>
  </TitlesOfParts>
  <Manager/>
  <Company>Santos Ltd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 Andrew - HAYAD</dc:creator>
  <cp:keywords/>
  <dc:description/>
  <cp:lastModifiedBy>Hards, Narelle (Narelle)</cp:lastModifiedBy>
  <cp:revision/>
  <dcterms:created xsi:type="dcterms:W3CDTF">2017-04-18T07:28:03Z</dcterms:created>
  <dcterms:modified xsi:type="dcterms:W3CDTF">2026-01-21T22:39:34Z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0x010100AC32E5FCA4C3C444A84ECCBD08FACFED</vt:lpwstr>
  </property>
  <property fmtid="{D5CDD505-2E9C-101B-9397-08002B2CF9AE}" pid="5" name="Corp Reporting Report Type">
    <vt:lpwstr>216;#APR|beb5317c-f98d-4fa1-ae6a-61dea6cced1a</vt:lpwstr>
  </property>
  <property fmtid="{D5CDD505-2E9C-101B-9397-08002B2CF9AE}" pid="6" name="Corp Reporting Document Type">
    <vt:lpwstr>215;#Working|36b1e523-9699-4f0e-b7d4-0523c9d1496d</vt:lpwstr>
  </property>
  <property fmtid="{D5CDD505-2E9C-101B-9397-08002B2CF9AE}" pid="7" name="Period">
    <vt:lpwstr>99;#06 June|b365b8e0-69a1-405f-8666-b9e12b4b29df</vt:lpwstr>
  </property>
  <property fmtid="{D5CDD505-2E9C-101B-9397-08002B2CF9AE}" pid="8" name="Temporal">
    <vt:lpwstr>461;#2020|34feb978-1ac3-4815-b721-1b3d1ee15616</vt:lpwstr>
  </property>
  <property fmtid="{D5CDD505-2E9C-101B-9397-08002B2CF9AE}" pid="9" name="MediaServiceImageTags">
    <vt:lpwstr/>
  </property>
</Properties>
</file>